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ROK 2017\4317 SLATINICE CESTNÍ SÍŤ\doplnění panelů\"/>
    </mc:Choice>
  </mc:AlternateContent>
  <bookViews>
    <workbookView xWindow="0" yWindow="0" windowWidth="19200" windowHeight="13470" firstSheet="1" activeTab="2"/>
  </bookViews>
  <sheets>
    <sheet name="Rekapitulace stavby" sheetId="1" r:id="rId1"/>
    <sheet name="1 - CESTNÍ SÍTĚ" sheetId="2" r:id="rId2"/>
    <sheet name="4 - Vedlejší náklady a os..." sheetId="3" r:id="rId3"/>
  </sheets>
  <definedNames>
    <definedName name="_xlnm._FilterDatabase" localSheetId="1" hidden="1">'1 - CESTNÍ SÍTĚ'!$C$92:$K$371</definedName>
    <definedName name="_xlnm._FilterDatabase" localSheetId="2" hidden="1">'4 - Vedlejší náklady a os...'!$C$86:$K$107</definedName>
    <definedName name="_xlnm.Print_Titles" localSheetId="1">'1 - CESTNÍ SÍTĚ'!$92:$92</definedName>
    <definedName name="_xlnm.Print_Titles" localSheetId="2">'4 - Vedlejší náklady a os...'!$86:$86</definedName>
    <definedName name="_xlnm.Print_Titles" localSheetId="0">'Rekapitulace stavby'!$49:$49</definedName>
    <definedName name="_xlnm.Print_Area" localSheetId="1">'1 - CESTNÍ SÍTĚ'!$C$4:$J$38,'1 - CESTNÍ SÍTĚ'!$C$44:$J$72,'1 - CESTNÍ SÍTĚ'!$C$78:$K$371</definedName>
    <definedName name="_xlnm.Print_Area" localSheetId="2">'4 - Vedlejší náklady a os...'!$C$4:$J$38,'4 - Vedlejší náklady a os...'!$C$44:$J$66,'4 - Vedlejší náklady a os...'!$C$72:$K$107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06" i="3"/>
  <c r="BH106" i="3"/>
  <c r="BG106" i="3"/>
  <c r="BF106" i="3"/>
  <c r="T106" i="3"/>
  <c r="T105" i="3"/>
  <c r="R106" i="3"/>
  <c r="R105" i="3"/>
  <c r="P106" i="3"/>
  <c r="P105" i="3"/>
  <c r="BK106" i="3"/>
  <c r="BK105" i="3"/>
  <c r="J105" i="3" s="1"/>
  <c r="J65" i="3" s="1"/>
  <c r="J106" i="3"/>
  <c r="BE106" i="3"/>
  <c r="BI103" i="3"/>
  <c r="BH103" i="3"/>
  <c r="BG103" i="3"/>
  <c r="BF103" i="3"/>
  <c r="T103" i="3"/>
  <c r="T102" i="3"/>
  <c r="R103" i="3"/>
  <c r="R102" i="3" s="1"/>
  <c r="P103" i="3"/>
  <c r="P102" i="3"/>
  <c r="BK103" i="3"/>
  <c r="BK102" i="3" s="1"/>
  <c r="J102" i="3" s="1"/>
  <c r="J64" i="3" s="1"/>
  <c r="J103" i="3"/>
  <c r="BE103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T95" i="3"/>
  <c r="R96" i="3"/>
  <c r="R95" i="3"/>
  <c r="P96" i="3"/>
  <c r="P95" i="3"/>
  <c r="BK96" i="3"/>
  <c r="BK95" i="3"/>
  <c r="J95" i="3" s="1"/>
  <c r="J63" i="3" s="1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T89" i="3" s="1"/>
  <c r="T88" i="3" s="1"/>
  <c r="T87" i="3" s="1"/>
  <c r="R92" i="3"/>
  <c r="P92" i="3"/>
  <c r="BK92" i="3"/>
  <c r="J92" i="3"/>
  <c r="BE92" i="3" s="1"/>
  <c r="BI91" i="3"/>
  <c r="BH91" i="3"/>
  <c r="BG91" i="3"/>
  <c r="F34" i="3" s="1"/>
  <c r="BB54" i="1" s="1"/>
  <c r="BF91" i="3"/>
  <c r="T91" i="3"/>
  <c r="R91" i="3"/>
  <c r="R89" i="3" s="1"/>
  <c r="R88" i="3" s="1"/>
  <c r="R87" i="3" s="1"/>
  <c r="P91" i="3"/>
  <c r="P89" i="3" s="1"/>
  <c r="P88" i="3" s="1"/>
  <c r="P87" i="3" s="1"/>
  <c r="AU54" i="1" s="1"/>
  <c r="BK91" i="3"/>
  <c r="J91" i="3"/>
  <c r="BE91" i="3"/>
  <c r="BI90" i="3"/>
  <c r="F36" i="3" s="1"/>
  <c r="BD54" i="1" s="1"/>
  <c r="BH90" i="3"/>
  <c r="F35" i="3" s="1"/>
  <c r="BC54" i="1" s="1"/>
  <c r="BG90" i="3"/>
  <c r="BF90" i="3"/>
  <c r="J33" i="3" s="1"/>
  <c r="AW54" i="1" s="1"/>
  <c r="T90" i="3"/>
  <c r="R90" i="3"/>
  <c r="P90" i="3"/>
  <c r="BK90" i="3"/>
  <c r="BK89" i="3" s="1"/>
  <c r="J90" i="3"/>
  <c r="BE90" i="3" s="1"/>
  <c r="J83" i="3"/>
  <c r="F83" i="3"/>
  <c r="F81" i="3"/>
  <c r="E79" i="3"/>
  <c r="J55" i="3"/>
  <c r="F55" i="3"/>
  <c r="F53" i="3"/>
  <c r="E51" i="3"/>
  <c r="J20" i="3"/>
  <c r="E20" i="3"/>
  <c r="F84" i="3" s="1"/>
  <c r="J19" i="3"/>
  <c r="J14" i="3"/>
  <c r="J81" i="3" s="1"/>
  <c r="E7" i="3"/>
  <c r="E75" i="3"/>
  <c r="E47" i="3"/>
  <c r="AY53" i="1"/>
  <c r="AX53" i="1"/>
  <c r="BI371" i="2"/>
  <c r="BH371" i="2"/>
  <c r="BG371" i="2"/>
  <c r="BF371" i="2"/>
  <c r="T371" i="2"/>
  <c r="R371" i="2"/>
  <c r="P371" i="2"/>
  <c r="BK371" i="2"/>
  <c r="J371" i="2"/>
  <c r="BE371" i="2" s="1"/>
  <c r="BI370" i="2"/>
  <c r="BH370" i="2"/>
  <c r="BG370" i="2"/>
  <c r="BF370" i="2"/>
  <c r="T370" i="2"/>
  <c r="R370" i="2"/>
  <c r="P370" i="2"/>
  <c r="BK370" i="2"/>
  <c r="J370" i="2"/>
  <c r="BE370" i="2" s="1"/>
  <c r="BI369" i="2"/>
  <c r="BH369" i="2"/>
  <c r="BG369" i="2"/>
  <c r="BF369" i="2"/>
  <c r="T369" i="2"/>
  <c r="R369" i="2"/>
  <c r="P369" i="2"/>
  <c r="BK369" i="2"/>
  <c r="J369" i="2"/>
  <c r="BE369" i="2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4" i="2"/>
  <c r="BH364" i="2"/>
  <c r="BG364" i="2"/>
  <c r="BF364" i="2"/>
  <c r="T364" i="2"/>
  <c r="R364" i="2"/>
  <c r="P364" i="2"/>
  <c r="BK364" i="2"/>
  <c r="J364" i="2"/>
  <c r="BE364" i="2" s="1"/>
  <c r="BI362" i="2"/>
  <c r="BH362" i="2"/>
  <c r="BG362" i="2"/>
  <c r="BF362" i="2"/>
  <c r="T362" i="2"/>
  <c r="R362" i="2"/>
  <c r="P362" i="2"/>
  <c r="BK362" i="2"/>
  <c r="J362" i="2"/>
  <c r="BE362" i="2"/>
  <c r="BI361" i="2"/>
  <c r="BH361" i="2"/>
  <c r="BG361" i="2"/>
  <c r="BF361" i="2"/>
  <c r="T361" i="2"/>
  <c r="R361" i="2"/>
  <c r="R360" i="2" s="1"/>
  <c r="P361" i="2"/>
  <c r="BK361" i="2"/>
  <c r="BK360" i="2"/>
  <c r="J360" i="2" s="1"/>
  <c r="J71" i="2" s="1"/>
  <c r="J361" i="2"/>
  <c r="BE361" i="2"/>
  <c r="BI359" i="2"/>
  <c r="BH359" i="2"/>
  <c r="BG359" i="2"/>
  <c r="BF359" i="2"/>
  <c r="T359" i="2"/>
  <c r="R359" i="2"/>
  <c r="P359" i="2"/>
  <c r="BK359" i="2"/>
  <c r="J359" i="2"/>
  <c r="BE359" i="2" s="1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T356" i="2" s="1"/>
  <c r="R357" i="2"/>
  <c r="R356" i="2"/>
  <c r="P357" i="2"/>
  <c r="BK357" i="2"/>
  <c r="BK356" i="2" s="1"/>
  <c r="J356" i="2" s="1"/>
  <c r="J70" i="2" s="1"/>
  <c r="J357" i="2"/>
  <c r="BE357" i="2"/>
  <c r="BI355" i="2"/>
  <c r="BH355" i="2"/>
  <c r="BG355" i="2"/>
  <c r="BF355" i="2"/>
  <c r="T355" i="2"/>
  <c r="R355" i="2"/>
  <c r="P355" i="2"/>
  <c r="BK355" i="2"/>
  <c r="J355" i="2"/>
  <c r="BE355" i="2" s="1"/>
  <c r="BI354" i="2"/>
  <c r="BH354" i="2"/>
  <c r="BG354" i="2"/>
  <c r="BF354" i="2"/>
  <c r="T354" i="2"/>
  <c r="R354" i="2"/>
  <c r="P354" i="2"/>
  <c r="BK354" i="2"/>
  <c r="J354" i="2"/>
  <c r="BE354" i="2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 s="1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 s="1"/>
  <c r="BI335" i="2"/>
  <c r="BH335" i="2"/>
  <c r="BG335" i="2"/>
  <c r="BF335" i="2"/>
  <c r="T335" i="2"/>
  <c r="R335" i="2"/>
  <c r="P335" i="2"/>
  <c r="BK335" i="2"/>
  <c r="J335" i="2"/>
  <c r="BE335" i="2" s="1"/>
  <c r="BI334" i="2"/>
  <c r="BH334" i="2"/>
  <c r="BG334" i="2"/>
  <c r="BF334" i="2"/>
  <c r="T334" i="2"/>
  <c r="T332" i="2" s="1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P332" i="2" s="1"/>
  <c r="BK333" i="2"/>
  <c r="J333" i="2"/>
  <c r="BE333" i="2" s="1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T330" i="2"/>
  <c r="R330" i="2"/>
  <c r="P330" i="2"/>
  <c r="BK330" i="2"/>
  <c r="J330" i="2"/>
  <c r="BE330" i="2" s="1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/>
  <c r="BI321" i="2"/>
  <c r="BH321" i="2"/>
  <c r="BG321" i="2"/>
  <c r="BF321" i="2"/>
  <c r="T321" i="2"/>
  <c r="R321" i="2"/>
  <c r="R320" i="2" s="1"/>
  <c r="P321" i="2"/>
  <c r="P320" i="2" s="1"/>
  <c r="BK321" i="2"/>
  <c r="BK320" i="2"/>
  <c r="J320" i="2" s="1"/>
  <c r="J68" i="2" s="1"/>
  <c r="J321" i="2"/>
  <c r="BE321" i="2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T314" i="2"/>
  <c r="R314" i="2"/>
  <c r="P314" i="2"/>
  <c r="BK314" i="2"/>
  <c r="J314" i="2"/>
  <c r="BE314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 s="1"/>
  <c r="BI305" i="2"/>
  <c r="BH305" i="2"/>
  <c r="BG305" i="2"/>
  <c r="BF305" i="2"/>
  <c r="T305" i="2"/>
  <c r="R305" i="2"/>
  <c r="P305" i="2"/>
  <c r="BK305" i="2"/>
  <c r="J305" i="2"/>
  <c r="BE305" i="2" s="1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R293" i="2" s="1"/>
  <c r="P294" i="2"/>
  <c r="BK294" i="2"/>
  <c r="BK293" i="2"/>
  <c r="J293" i="2" s="1"/>
  <c r="J67" i="2" s="1"/>
  <c r="J294" i="2"/>
  <c r="BE294" i="2"/>
  <c r="BI292" i="2"/>
  <c r="BH292" i="2"/>
  <c r="BG292" i="2"/>
  <c r="BF292" i="2"/>
  <c r="T292" i="2"/>
  <c r="R292" i="2"/>
  <c r="P292" i="2"/>
  <c r="BK292" i="2"/>
  <c r="J292" i="2"/>
  <c r="BE292" i="2" s="1"/>
  <c r="BI289" i="2"/>
  <c r="BH289" i="2"/>
  <c r="BG289" i="2"/>
  <c r="BF289" i="2"/>
  <c r="T289" i="2"/>
  <c r="R289" i="2"/>
  <c r="P289" i="2"/>
  <c r="BK289" i="2"/>
  <c r="J289" i="2"/>
  <c r="BE289" i="2" s="1"/>
  <c r="BI286" i="2"/>
  <c r="BH286" i="2"/>
  <c r="BG286" i="2"/>
  <c r="BF286" i="2"/>
  <c r="T286" i="2"/>
  <c r="R286" i="2"/>
  <c r="P286" i="2"/>
  <c r="BK286" i="2"/>
  <c r="J286" i="2"/>
  <c r="BE286" i="2" s="1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 s="1"/>
  <c r="BI277" i="2"/>
  <c r="BH277" i="2"/>
  <c r="BG277" i="2"/>
  <c r="BF277" i="2"/>
  <c r="T277" i="2"/>
  <c r="R277" i="2"/>
  <c r="P277" i="2"/>
  <c r="BK277" i="2"/>
  <c r="J277" i="2"/>
  <c r="BE277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BK239" i="2" s="1"/>
  <c r="J239" i="2" s="1"/>
  <c r="J66" i="2" s="1"/>
  <c r="J254" i="2"/>
  <c r="BE254" i="2" s="1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R239" i="2" s="1"/>
  <c r="P240" i="2"/>
  <c r="P239" i="2" s="1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T224" i="2"/>
  <c r="R224" i="2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R212" i="2" s="1"/>
  <c r="P213" i="2"/>
  <c r="BK213" i="2"/>
  <c r="BK212" i="2"/>
  <c r="J212" i="2" s="1"/>
  <c r="J65" i="2" s="1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T202" i="2"/>
  <c r="R202" i="2"/>
  <c r="P202" i="2"/>
  <c r="BK202" i="2"/>
  <c r="J202" i="2"/>
  <c r="BE202" i="2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 s="1"/>
  <c r="BI185" i="2"/>
  <c r="BH185" i="2"/>
  <c r="BG185" i="2"/>
  <c r="BF185" i="2"/>
  <c r="T185" i="2"/>
  <c r="R185" i="2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BK148" i="2" s="1"/>
  <c r="J148" i="2" s="1"/>
  <c r="J64" i="2" s="1"/>
  <c r="J163" i="2"/>
  <c r="BE163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F34" i="2" s="1"/>
  <c r="BB53" i="1" s="1"/>
  <c r="BB52" i="1" s="1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R148" i="2" s="1"/>
  <c r="P149" i="2"/>
  <c r="P148" i="2" s="1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T119" i="2"/>
  <c r="R120" i="2"/>
  <c r="R119" i="2"/>
  <c r="P120" i="2"/>
  <c r="P119" i="2"/>
  <c r="BK120" i="2"/>
  <c r="BK119" i="2"/>
  <c r="J119" i="2" s="1"/>
  <c r="J63" i="2" s="1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R95" i="2" s="1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F36" i="2"/>
  <c r="BD53" i="1" s="1"/>
  <c r="BD52" i="1" s="1"/>
  <c r="BD51" i="1" s="1"/>
  <c r="W30" i="1" s="1"/>
  <c r="BH96" i="2"/>
  <c r="F35" i="2" s="1"/>
  <c r="BC53" i="1" s="1"/>
  <c r="BG96" i="2"/>
  <c r="BF96" i="2"/>
  <c r="F33" i="2" s="1"/>
  <c r="BA53" i="1" s="1"/>
  <c r="T96" i="2"/>
  <c r="T95" i="2"/>
  <c r="R96" i="2"/>
  <c r="P96" i="2"/>
  <c r="P95" i="2"/>
  <c r="BK96" i="2"/>
  <c r="BK95" i="2" s="1"/>
  <c r="J96" i="2"/>
  <c r="BE96" i="2" s="1"/>
  <c r="J89" i="2"/>
  <c r="F89" i="2"/>
  <c r="F87" i="2"/>
  <c r="E85" i="2"/>
  <c r="J55" i="2"/>
  <c r="F55" i="2"/>
  <c r="F53" i="2"/>
  <c r="E51" i="2"/>
  <c r="J20" i="2"/>
  <c r="E20" i="2"/>
  <c r="F90" i="2" s="1"/>
  <c r="F56" i="2"/>
  <c r="J19" i="2"/>
  <c r="J14" i="2"/>
  <c r="J87" i="2" s="1"/>
  <c r="J53" i="2"/>
  <c r="E7" i="2"/>
  <c r="E81" i="2"/>
  <c r="E47" i="2"/>
  <c r="AS52" i="1"/>
  <c r="AS51" i="1"/>
  <c r="L47" i="1"/>
  <c r="AM46" i="1"/>
  <c r="L46" i="1"/>
  <c r="AM44" i="1"/>
  <c r="L44" i="1"/>
  <c r="L42" i="1"/>
  <c r="L41" i="1"/>
  <c r="R94" i="2" l="1"/>
  <c r="R93" i="2" s="1"/>
  <c r="BB51" i="1"/>
  <c r="AX52" i="1"/>
  <c r="F32" i="3"/>
  <c r="AZ54" i="1" s="1"/>
  <c r="J32" i="2"/>
  <c r="AV53" i="1" s="1"/>
  <c r="F32" i="2"/>
  <c r="AZ53" i="1" s="1"/>
  <c r="BK88" i="3"/>
  <c r="J89" i="3"/>
  <c r="J62" i="3" s="1"/>
  <c r="J95" i="2"/>
  <c r="J62" i="2" s="1"/>
  <c r="BC52" i="1"/>
  <c r="P212" i="2"/>
  <c r="P293" i="2"/>
  <c r="BK332" i="2"/>
  <c r="J332" i="2" s="1"/>
  <c r="J69" i="2" s="1"/>
  <c r="P360" i="2"/>
  <c r="J53" i="3"/>
  <c r="F56" i="3"/>
  <c r="F33" i="3"/>
  <c r="BA54" i="1" s="1"/>
  <c r="BA52" i="1" s="1"/>
  <c r="J33" i="2"/>
  <c r="AW53" i="1" s="1"/>
  <c r="T148" i="2"/>
  <c r="T239" i="2"/>
  <c r="T320" i="2"/>
  <c r="T94" i="2" s="1"/>
  <c r="T93" i="2" s="1"/>
  <c r="J32" i="3"/>
  <c r="AV54" i="1" s="1"/>
  <c r="AT54" i="1" s="1"/>
  <c r="T212" i="2"/>
  <c r="T293" i="2"/>
  <c r="R332" i="2"/>
  <c r="P356" i="2"/>
  <c r="P94" i="2" s="1"/>
  <c r="P93" i="2" s="1"/>
  <c r="AU53" i="1" s="1"/>
  <c r="AU52" i="1" s="1"/>
  <c r="AU51" i="1" s="1"/>
  <c r="T360" i="2"/>
  <c r="AW52" i="1" l="1"/>
  <c r="BA51" i="1"/>
  <c r="BC51" i="1"/>
  <c r="AY52" i="1"/>
  <c r="J88" i="3"/>
  <c r="J61" i="3" s="1"/>
  <c r="BK87" i="3"/>
  <c r="J87" i="3" s="1"/>
  <c r="AZ52" i="1"/>
  <c r="BK94" i="2"/>
  <c r="AT53" i="1"/>
  <c r="W28" i="1"/>
  <c r="AX51" i="1"/>
  <c r="J60" i="3" l="1"/>
  <c r="J29" i="3"/>
  <c r="AW51" i="1"/>
  <c r="AK27" i="1" s="1"/>
  <c r="W27" i="1"/>
  <c r="BK93" i="2"/>
  <c r="J93" i="2" s="1"/>
  <c r="J94" i="2"/>
  <c r="J61" i="2" s="1"/>
  <c r="AZ51" i="1"/>
  <c r="AV52" i="1"/>
  <c r="AT52" i="1" s="1"/>
  <c r="AY51" i="1"/>
  <c r="W29" i="1"/>
  <c r="AG54" i="1" l="1"/>
  <c r="AN54" i="1" s="1"/>
  <c r="J38" i="3"/>
  <c r="J60" i="2"/>
  <c r="J29" i="2"/>
  <c r="AV51" i="1"/>
  <c r="W26" i="1"/>
  <c r="AT51" i="1" l="1"/>
  <c r="AK26" i="1"/>
  <c r="AG53" i="1"/>
  <c r="J38" i="2"/>
  <c r="AN53" i="1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<sst xmlns="http://schemas.openxmlformats.org/spreadsheetml/2006/main" count="3970" uniqueCount="676">
  <si>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</si>
  <si>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</si>
  <si>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</si>
  <si>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</si>
  <si>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</si>
  <si>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</si>
  <si>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</si>
  <si>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{cd721fff-c7e3-4428-82d9-81878b9be59c}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</si>
  <si>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</si>
  <si>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</si>
  <si>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</si>
  <si>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</si>
  <si>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</si>
  <si>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</si>
  <si>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</si>
  <si>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</si>
  <si>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4317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</si>
  <si>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</si>
  <si>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</si>
  <si>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Výstavba inženýrských sítí v prostoru Slatinice - produktovody a trubní sítě</t>
  </si>
  <si>
    <t>KSO:</t>
  </si>
  <si>
    <t/>
  </si>
  <si>
    <t>CC-CZ:</t>
  </si>
  <si>
    <t>Místo:</t>
  </si>
  <si>
    <t xml:space="preserve"> </t>
  </si>
  <si>
    <t>Datum:</t>
  </si>
  <si>
    <t>20. 11. 2017</t>
  </si>
  <si>
    <t>Zadavatel:</t>
  </si>
  <si>
    <t>IČ:</t>
  </si>
  <si>
    <t>Vršanská uhelná a.s.</t>
  </si>
  <si>
    <t>DIČ:</t>
  </si>
  <si>
    <t>Uchazeč:</t>
  </si>
  <si>
    <t>Vyplň údaj</t>
  </si>
  <si>
    <t>Projektant:</t>
  </si>
  <si>
    <t>B-PROJEKTY Teplice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</si>
  <si>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</si>
  <si>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</si>
  <si>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</si>
  <si>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</si>
  <si>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</si>
  <si>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</si>
  <si>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</si>
  <si>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</si>
  <si>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</si>
  <si>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</si>
  <si>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</si>
  <si>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</si>
  <si>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</si>
  <si>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</si>
  <si>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</si>
  <si>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</si>
  <si>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</si>
  <si>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</si>
  <si>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</si>
  <si>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</si>
  <si>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</si>
  <si>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</si>
  <si>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</si>
  <si>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</si>
  <si>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</si>
  <si>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</si>
  <si>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</si>
  <si>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</si>
  <si>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</si>
  <si>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</si>
  <si>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</si>
  <si>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</si>
  <si>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</si>
  <si>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</si>
  <si>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</si>
  <si>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</si>
  <si>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</si>
  <si>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</si>
  <si>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</si>
  <si>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</si>
  <si>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</si>
  <si>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IO 16</t>
  </si>
  <si>
    <t>CESTNÍ SÍTĚ</t>
  </si>
  <si>
    <t>ING</t>
  </si>
  <si>
    <t>1</t>
  </si>
  <si>
    <t>{a23d9942-ee2e-4010-bf48-10a37e744a3f}</t>
  </si>
  <si>
    <t>2</t>
  </si>
  <si>
    <t>/</t>
  </si>
  <si>
    <t>Soupis</t>
  </si>
  <si>
    <t>{ce8c0c09-64ce-405c-a4fb-413b87e155e1}</t>
  </si>
  <si>
    <t>4</t>
  </si>
  <si>
    <t>Vedlejší náklady a ostatní náklady</t>
  </si>
  <si>
    <t>{90a7a4b8-325d-4775-a1ad-b57bf5cab1e4}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</si>
  <si>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</si>
  <si>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</si>
  <si>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</si>
  <si>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</si>
  <si>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</si>
  <si>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</si>
  <si>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</si>
  <si>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16 - CESTNÍ SÍTĚ</t>
  </si>
  <si>
    <t>Soupis:</t>
  </si>
  <si>
    <t>1 - CESTNÍ SÍTĚ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</si>
  <si>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</si>
  <si>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</si>
  <si>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</si>
  <si>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</si>
  <si>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</si>
  <si>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</si>
  <si>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01a - ŠTĚRKOVÁ OBSLUŽNÁ CESTA OC2 - viz PD výkres p.č. 5, 7, 12</t>
  </si>
  <si>
    <t xml:space="preserve">    02a - ŠTĚRKOVÁ OBSLUŽNÁ CESTA OC3 - viz PD výkres p.č. 5, 6, 8, 12</t>
  </si>
  <si>
    <t xml:space="preserve">    03a - ŠTĚRKOVÁ OBSLUŽNÁ CESTA OC4 - viz PD  výkres p.č. 2, 9, 12</t>
  </si>
  <si>
    <t xml:space="preserve">    04a - ŠTĚRKOVÁ STAVENIŠTNÍ KOMUNIKACE OC4a - viz PD  výkres p.č. 2, 3, 4, 5, 6, 9, 12</t>
  </si>
  <si>
    <t xml:space="preserve">    05a - ŠTĚRKOVÁ OBSLUŽNÁ CESTA OC5 - viz PD výkres 6. 9, 12</t>
  </si>
  <si>
    <t xml:space="preserve">    06a - ŠTĚRKOVÁ OBSLUŽNÁ CESTA OC6 - viz PD  výkres p.č. 6, 9, 12</t>
  </si>
  <si>
    <t xml:space="preserve">    07a - PANELOVÁ OBSLUŽNÁ CESTA OC7 -  - viz PD  výkres p.č. 6, 9, 12</t>
  </si>
  <si>
    <t xml:space="preserve">    08a - ŠTĚRKOVÁ OBSLUŽNÁ CESTA OC8 - viz PD  výkres p.č. 6, 9, 12</t>
  </si>
  <si>
    <t xml:space="preserve">    09a - REKONSTRUKCE STÁVAJÍCÍ ŠTĚRKOVÉ CESTY OC9 - viz PD  výkres p.č. 2, 9, 12</t>
  </si>
  <si>
    <t xml:space="preserve">    10a - PANELOVÁ OBSLUŽNÁ CESTA OC10 - viz PD  výkres p.č. 2, 9, 12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</si>
  <si>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</si>
  <si>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</si>
  <si>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</si>
  <si>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</si>
  <si>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</si>
  <si>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</si>
  <si>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</si>
  <si>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</si>
  <si>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</si>
  <si>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</si>
  <si>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</si>
  <si>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</si>
  <si>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</si>
  <si>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</si>
  <si>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</si>
  <si>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</si>
  <si>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01a</t>
  </si>
  <si>
    <t>ŠTĚRKOVÁ OBSLUŽNÁ CESTA OC2 - viz PD výkres p.č. 5, 7, 12</t>
  </si>
  <si>
    <t>K</t>
  </si>
  <si>
    <t>571907111</t>
  </si>
  <si>
    <t>Posyp podkladu nebo krytu s rozprostřením a zhutněním kamenivem drceným nebo těženým, v množství přes 30 do 35 kg/m2</t>
  </si>
  <si>
    <t>m2</t>
  </si>
  <si>
    <t>CS ÚRS 2017 02</t>
  </si>
  <si>
    <t>-1781881113</t>
  </si>
  <si>
    <t>564861111</t>
  </si>
  <si>
    <t>Podklad ze štěrkodrti ŠD s rozprostřením a zhutněním, po zhutnění tl. 200 mm</t>
  </si>
  <si>
    <t>-53091360</t>
  </si>
  <si>
    <t>3</t>
  </si>
  <si>
    <t>564871111</t>
  </si>
  <si>
    <t>Podklad ze štěrkodrti ŠD s rozprostřením a zhutněním, po zhutnění tl. 250 mm</t>
  </si>
  <si>
    <t>-18783013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</si>
  <si>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</si>
  <si>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</si>
  <si>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</si>
  <si>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-1878733180</t>
  </si>
  <si>
    <t>VV</t>
  </si>
  <si>
    <t>"pro sanaci a.z." 2204,1032*0,4</t>
  </si>
  <si>
    <t>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</si>
  <si>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</si>
  <si>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</si>
  <si>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-1872939386</t>
  </si>
  <si>
    <t>881,641*0,3 'Přepočtené koeficientem množství</t>
  </si>
  <si>
    <t>6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</si>
  <si>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</si>
  <si>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</si>
  <si>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7743389</t>
  </si>
  <si>
    <t>881,641-94,758</t>
  </si>
  <si>
    <t>7</t>
  </si>
  <si>
    <t>564561111</t>
  </si>
  <si>
    <t>Zřízení podsypu nebo podkladu ze sypaniny s rozprostřením, vlhčením, a zhutněním, po zhutnění tl. 200 mm</t>
  </si>
  <si>
    <t>-1008586861</t>
  </si>
  <si>
    <t>"sanace akt. zóny" 2204,1032</t>
  </si>
  <si>
    <t>8</t>
  </si>
  <si>
    <t>M</t>
  </si>
  <si>
    <t>58712100</t>
  </si>
  <si>
    <t>aditivovaný granulát</t>
  </si>
  <si>
    <t>t</t>
  </si>
  <si>
    <t>-1069337977</t>
  </si>
  <si>
    <t>P</t>
  </si>
  <si>
    <t>Poznámka k položce:
cena aditivovaného granulátu (Komořany)+doprava</t>
  </si>
  <si>
    <t>2204,1032*0,2*1,466 "objemová hmotnost 1,466t/m3"</t>
  </si>
  <si>
    <t>9</t>
  </si>
  <si>
    <t>564681111</t>
  </si>
  <si>
    <t>Podklad z kameniva hrubého drceného vel. 63-125 mm, s rozprostřením a zhutněním, po zhutnění tl. 300 mm</t>
  </si>
  <si>
    <t>573999771</t>
  </si>
  <si>
    <t>10</t>
  </si>
  <si>
    <t>561061111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</si>
  <si>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350 do 400 mm</t>
  </si>
  <si>
    <t>590874529</t>
  </si>
  <si>
    <t>"stabilizace akt. zóny" 551,0258</t>
  </si>
  <si>
    <t>11</t>
  </si>
  <si>
    <t>585301700</t>
  </si>
  <si>
    <t>vápno nehašené CL 90-Q standardní</t>
  </si>
  <si>
    <t>-942820699</t>
  </si>
  <si>
    <t>"3%=53,0kg/m3 zeminy" 551,026*0,4*0,053</t>
  </si>
  <si>
    <t>12</t>
  </si>
  <si>
    <t>181951102</t>
  </si>
  <si>
    <t>Úprava pláně vyrovnáním výškových rozdílů v hornině tř. 1 až 4 se zhutněním</t>
  </si>
  <si>
    <t>-1782184992</t>
  </si>
  <si>
    <t>13</t>
  </si>
  <si>
    <t>182101101</t>
  </si>
  <si>
    <t>Svahování trvalých svahů do projektovaných profilů s potřebným přemístěním výkopku při svahování v zářezech v hornině tř. 1 až 4</t>
  </si>
  <si>
    <t>-1462536468</t>
  </si>
  <si>
    <t>14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</si>
  <si>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</si>
  <si>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</si>
  <si>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7553745</t>
  </si>
  <si>
    <t>02a</t>
  </si>
  <si>
    <t>ŠTĚRKOVÁ OBSLUŽNÁ CESTA OC3 - viz PD výkres p.č. 5, 6, 8, 12</t>
  </si>
  <si>
    <t>-438801849</t>
  </si>
  <si>
    <t>16</t>
  </si>
  <si>
    <t>297421494</t>
  </si>
  <si>
    <t>17</t>
  </si>
  <si>
    <t>1364238398</t>
  </si>
  <si>
    <t>18</t>
  </si>
  <si>
    <t>1945616037</t>
  </si>
  <si>
    <t>"pro sanaci a.z." 4686,2504*0,4</t>
  </si>
  <si>
    <t>19</t>
  </si>
  <si>
    <t>-296831993</t>
  </si>
  <si>
    <t>1874,5*0,3 'Přepočtené koeficientem množství</t>
  </si>
  <si>
    <t>20</t>
  </si>
  <si>
    <t>1913499593</t>
  </si>
  <si>
    <t>1874,5-256,962</t>
  </si>
  <si>
    <t>1265985184</t>
  </si>
  <si>
    <t>"sanace akt. zóny" 4686,2504</t>
  </si>
  <si>
    <t>22</t>
  </si>
  <si>
    <t>881760150</t>
  </si>
  <si>
    <t>4686,2504*0,2*1,466 "objemová hmotnost 1,466t/m3"</t>
  </si>
  <si>
    <t>23</t>
  </si>
  <si>
    <t>-1741705739</t>
  </si>
  <si>
    <t>24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</si>
  <si>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</si>
  <si>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</si>
  <si>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-581222688</t>
  </si>
  <si>
    <t>"stabilizace akt. zóny" 1171,5626</t>
  </si>
  <si>
    <t>25</t>
  </si>
  <si>
    <t>262220481</t>
  </si>
  <si>
    <t>"3%=53,0kg/m3 zeminy" 1171,5626*0,4*0,053</t>
  </si>
  <si>
    <t>26</t>
  </si>
  <si>
    <t>462326448</t>
  </si>
  <si>
    <t>27</t>
  </si>
  <si>
    <t>-1508942391</t>
  </si>
  <si>
    <t>28</t>
  </si>
  <si>
    <t>743827915</t>
  </si>
  <si>
    <t>29</t>
  </si>
  <si>
    <t>584121111</t>
  </si>
  <si>
    <t>Osazení silničních dílců ze železového betonu s podkladem z kameniva těženého do tl. 40 mm jakéhokoliv druhu a velikosti</t>
  </si>
  <si>
    <t>1906066469</t>
  </si>
  <si>
    <t>30</t>
  </si>
  <si>
    <t>593813330</t>
  </si>
  <si>
    <t>panel silniční 300 x 99 x 15 cm, 20t</t>
  </si>
  <si>
    <t>kus</t>
  </si>
  <si>
    <t>-1784470070</t>
  </si>
  <si>
    <t>31</t>
  </si>
  <si>
    <t>911381215</t>
  </si>
  <si>
    <t>Městská ochranná zábrana průběžná délky 2 m, výšky 0,5 m</t>
  </si>
  <si>
    <t>m</t>
  </si>
  <si>
    <t>-523622250</t>
  </si>
  <si>
    <t>"betonové svodidlo - viz PD" 72,0</t>
  </si>
  <si>
    <t>32</t>
  </si>
  <si>
    <t>998225111</t>
  </si>
  <si>
    <t>Přesun hmot pro komunikace s krytem z kameniva, monolitickým betonovým nebo živičným dopravní vzdálenost do 200 m jakékoliv délky objektu</t>
  </si>
  <si>
    <t>-1766984138</t>
  </si>
  <si>
    <t>03a</t>
  </si>
  <si>
    <t>ŠTĚRKOVÁ OBSLUŽNÁ CESTA OC4 - viz PD  výkres p.č. 2, 9, 12</t>
  </si>
  <si>
    <t>33</t>
  </si>
  <si>
    <t>-1778294179</t>
  </si>
  <si>
    <t>34</t>
  </si>
  <si>
    <t>-93093508</t>
  </si>
  <si>
    <t>35</t>
  </si>
  <si>
    <t>-1304598928</t>
  </si>
  <si>
    <t>36</t>
  </si>
  <si>
    <t>122201103</t>
  </si>
  <si>
    <t>Odkopávky a prokopávky nezapažené s přehozením výkopku na vzdálenost do 3 m nebo s naložením na dopravní prostředek v hornině tř. 3 přes 1 000 do 5 000 m3</t>
  </si>
  <si>
    <t>1844639101</t>
  </si>
  <si>
    <t>"pro sanaci a.z." 2727,9824*0,4</t>
  </si>
  <si>
    <t>37</t>
  </si>
  <si>
    <t>1170387267</t>
  </si>
  <si>
    <t>1091,193*0,3 'Přepočtené koeficientem množství</t>
  </si>
  <si>
    <t>38</t>
  </si>
  <si>
    <t>1885532098</t>
  </si>
  <si>
    <t>1091,193-150,0</t>
  </si>
  <si>
    <t>39</t>
  </si>
  <si>
    <t>-1616044305</t>
  </si>
  <si>
    <t>"sanace akt. zóny" 2727,9824</t>
  </si>
  <si>
    <t>40</t>
  </si>
  <si>
    <t>-2011080516</t>
  </si>
  <si>
    <t>2727,9824*0,2*1,466 "objemová hmotnost 1,466t/m3"</t>
  </si>
  <si>
    <t>41</t>
  </si>
  <si>
    <t>-1672230020</t>
  </si>
  <si>
    <t>42</t>
  </si>
  <si>
    <t>347988576</t>
  </si>
  <si>
    <t>"stabilizace akt. zóny" 681,9956</t>
  </si>
  <si>
    <t>43</t>
  </si>
  <si>
    <t>-649009067</t>
  </si>
  <si>
    <t>"3%=53,0kg/m3 zeminy" 681,9956*0,4*0,053</t>
  </si>
  <si>
    <t>44</t>
  </si>
  <si>
    <t>-729609469</t>
  </si>
  <si>
    <t>45</t>
  </si>
  <si>
    <t>-725242230</t>
  </si>
  <si>
    <t>46</t>
  </si>
  <si>
    <t>764940545</t>
  </si>
  <si>
    <t>47</t>
  </si>
  <si>
    <t>953851417</t>
  </si>
  <si>
    <t>48</t>
  </si>
  <si>
    <t>1786036909</t>
  </si>
  <si>
    <t>49</t>
  </si>
  <si>
    <t>92192111R</t>
  </si>
  <si>
    <t>Úrovňové přejezdy silniční přes jednu kolej betonová zádlažbová konstrukce z panelů</t>
  </si>
  <si>
    <t>-2139272097</t>
  </si>
  <si>
    <t>Poznámka k položce:
viz PD:   TZ a výkres p.č. 14</t>
  </si>
  <si>
    <t>50</t>
  </si>
  <si>
    <t>914111111</t>
  </si>
  <si>
    <t>Montáž svislé dopravní značky základní velikosti do 1 m2 objímkami na sloupky nebo konzoly</t>
  </si>
  <si>
    <t>2076755968</t>
  </si>
  <si>
    <t>2*2</t>
  </si>
  <si>
    <t>51</t>
  </si>
  <si>
    <t>404440470</t>
  </si>
  <si>
    <t>značka dopravní svislá reflexní AL 3M A32a, 700 mm</t>
  </si>
  <si>
    <t>810987258</t>
  </si>
  <si>
    <t>52</t>
  </si>
  <si>
    <t>404440560</t>
  </si>
  <si>
    <t>značka dopravní svislá reflexní STOP AL 3M P6 700 mm</t>
  </si>
  <si>
    <t>-1849502247</t>
  </si>
  <si>
    <t>53</t>
  </si>
  <si>
    <t>914511111</t>
  </si>
  <si>
    <t>Montáž sloupku dopravních značek délky do 3,5 m do betonového základu</t>
  </si>
  <si>
    <t>147803008</t>
  </si>
  <si>
    <t>54</t>
  </si>
  <si>
    <t>404452300</t>
  </si>
  <si>
    <t>sloupek Zn 70 - 350</t>
  </si>
  <si>
    <t>-1868047830</t>
  </si>
  <si>
    <t>55</t>
  </si>
  <si>
    <t>451576121</t>
  </si>
  <si>
    <t>Podkladní a výplňová vrstva z kameniva tloušťky do 200 mm ze štěrkopísku</t>
  </si>
  <si>
    <t>1544367450</t>
  </si>
  <si>
    <t>RÁMOVÝ PROPUST: PD - VÝKRES p.č. 13</t>
  </si>
  <si>
    <t>10,9*2</t>
  </si>
  <si>
    <t>56</t>
  </si>
  <si>
    <t>452313161</t>
  </si>
  <si>
    <t>Podkladní a zajišťovací konstrukce z betonu prostého v otevřeném výkopu bloky pro potrubí z betonu tř. C 25/30</t>
  </si>
  <si>
    <t>649701222</t>
  </si>
  <si>
    <t>3,9*1,0*0,8*2</t>
  </si>
  <si>
    <t>57</t>
  </si>
  <si>
    <t>389121112</t>
  </si>
  <si>
    <t>Osazení dílců rámové konstrukce propustků a podchodů hmotnosti jednotlivě přes 5 do 10 t</t>
  </si>
  <si>
    <t>1076219171</t>
  </si>
  <si>
    <t>58</t>
  </si>
  <si>
    <t>593834520</t>
  </si>
  <si>
    <t>propust rámová 100x150x200 cm</t>
  </si>
  <si>
    <t>-1870105950</t>
  </si>
  <si>
    <t>Poznámka k položce:
Ceny nabídkou</t>
  </si>
  <si>
    <t>59</t>
  </si>
  <si>
    <t>275313811</t>
  </si>
  <si>
    <t>Základy z betonu prostého patky a bloky z betonu kamenem neprokládaného tř. C 25/30</t>
  </si>
  <si>
    <t>605988134</t>
  </si>
  <si>
    <t>10,3*0,8*2</t>
  </si>
  <si>
    <t>60</t>
  </si>
  <si>
    <t>919511112</t>
  </si>
  <si>
    <t>Čela propustků z lomového kamene upraveného, na maltu cementovou</t>
  </si>
  <si>
    <t>-1615102152</t>
  </si>
  <si>
    <t>12,8*0,6*2</t>
  </si>
  <si>
    <t>61</t>
  </si>
  <si>
    <t>421331121</t>
  </si>
  <si>
    <t>Mostní předpjaté betonové nosné konstrukce deskové, klenbové, trámové, komorové deskové, z betonu C 25/30</t>
  </si>
  <si>
    <t>-759456470</t>
  </si>
  <si>
    <t>6,4*3,9*0,3</t>
  </si>
  <si>
    <t>62</t>
  </si>
  <si>
    <t>273361412</t>
  </si>
  <si>
    <t>Výztuž základových konstrukcí desek ze svařovaných sítí, hmotnosti přes 3,5 do 6 kg/m2</t>
  </si>
  <si>
    <t>1074540497</t>
  </si>
  <si>
    <t>6,4*3,9*0,0053*2</t>
  </si>
  <si>
    <t>63</t>
  </si>
  <si>
    <t>452353101</t>
  </si>
  <si>
    <t>Bednění podkladních a zajišťovacích konstrukcí v otevřeném výkopu bloků pro potrubí</t>
  </si>
  <si>
    <t>708245756</t>
  </si>
  <si>
    <t>(3,9*1,0*2+0,8*1,0*2)*2</t>
  </si>
  <si>
    <t>64</t>
  </si>
  <si>
    <t>389381118</t>
  </si>
  <si>
    <t>Doplňková betonáž malého rozsahu včetně bednění uzavírací nebo petlicové spáry dílců rámové konstrukce, z betonu C 25/30</t>
  </si>
  <si>
    <t>1010239729</t>
  </si>
  <si>
    <t>"potěr" 6,8*2,5*0,1</t>
  </si>
  <si>
    <t>65</t>
  </si>
  <si>
    <t>300642078</t>
  </si>
  <si>
    <t>04a</t>
  </si>
  <si>
    <t>ŠTĚRKOVÁ STAVENIŠTNÍ KOMUNIKACE OC4a - viz PD  výkres p.č. 2, 3, 4, 5, 6, 9, 12</t>
  </si>
  <si>
    <t>66</t>
  </si>
  <si>
    <t>-74844990</t>
  </si>
  <si>
    <t>67</t>
  </si>
  <si>
    <t>-126557694</t>
  </si>
  <si>
    <t>68</t>
  </si>
  <si>
    <t>801706616</t>
  </si>
  <si>
    <t>69</t>
  </si>
  <si>
    <t>122201104</t>
  </si>
  <si>
    <t>Odkopávky a prokopávky nezapažené s přehozením výkopku na vzdálenost do 3 m nebo s naložením na dopravní prostředek v hornině tř. 3 přes 5 000 m3</t>
  </si>
  <si>
    <t>498572298</t>
  </si>
  <si>
    <t>"pro sanaci a.z." 22074,094*0,4</t>
  </si>
  <si>
    <t>70</t>
  </si>
  <si>
    <t>-1205612180</t>
  </si>
  <si>
    <t>8829,638*0,3 'Přepočtené koeficientem množství</t>
  </si>
  <si>
    <t>71</t>
  </si>
  <si>
    <t>2611536</t>
  </si>
  <si>
    <t>8829,638-1246,563</t>
  </si>
  <si>
    <t>72</t>
  </si>
  <si>
    <t>1254915779</t>
  </si>
  <si>
    <t>"sanace akt. zóny" 22074,094</t>
  </si>
  <si>
    <t>73</t>
  </si>
  <si>
    <t>-1121095318</t>
  </si>
  <si>
    <t>22074,094*0,2*1,466 "objemová hmotnost 1,466t/m3"</t>
  </si>
  <si>
    <t>74</t>
  </si>
  <si>
    <t>1023526641</t>
  </si>
  <si>
    <t>75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</si>
  <si>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</si>
  <si>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</si>
  <si>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-17561193</t>
  </si>
  <si>
    <t>"stabilizace akt. zóny" 5518,5234</t>
  </si>
  <si>
    <t>76</t>
  </si>
  <si>
    <t>598538152</t>
  </si>
  <si>
    <t>"3%=53,0kg/m3 zeminy" 5518,523*0,4*0,053</t>
  </si>
  <si>
    <t>77</t>
  </si>
  <si>
    <t>-1519637770</t>
  </si>
  <si>
    <t>78</t>
  </si>
  <si>
    <t>-221896263</t>
  </si>
  <si>
    <t>79</t>
  </si>
  <si>
    <t>-360692382</t>
  </si>
  <si>
    <t>80</t>
  </si>
  <si>
    <t>-1319158129</t>
  </si>
  <si>
    <t>81</t>
  </si>
  <si>
    <t>-2075226195</t>
  </si>
  <si>
    <t>82</t>
  </si>
  <si>
    <t>-183699974</t>
  </si>
  <si>
    <t>05a</t>
  </si>
  <si>
    <t>ŠTĚRKOVÁ OBSLUŽNÁ CESTA OC5 - viz PD výkres 6. 9, 12</t>
  </si>
  <si>
    <t>83</t>
  </si>
  <si>
    <t>1962985110</t>
  </si>
  <si>
    <t>84</t>
  </si>
  <si>
    <t>1069975525</t>
  </si>
  <si>
    <t>85</t>
  </si>
  <si>
    <t>-256532784</t>
  </si>
  <si>
    <t>86</t>
  </si>
  <si>
    <t>-1194812404</t>
  </si>
  <si>
    <t>"pro sanaci a.z." 3161,3088*0,4</t>
  </si>
  <si>
    <t>87</t>
  </si>
  <si>
    <t>-214179869</t>
  </si>
  <si>
    <t>1264,524*0,3 'Přepočtené koeficientem množství</t>
  </si>
  <si>
    <t>88</t>
  </si>
  <si>
    <t>241120646</t>
  </si>
  <si>
    <t>1264,524-182,4</t>
  </si>
  <si>
    <t>89</t>
  </si>
  <si>
    <t>-1089342056</t>
  </si>
  <si>
    <t>"sanace akt. zóny" 3161,3088</t>
  </si>
  <si>
    <t>90</t>
  </si>
  <si>
    <t>1364887925</t>
  </si>
  <si>
    <t>3161,3088*0,2*1,466 "objemová hmotnost 1,466t/m3"</t>
  </si>
  <si>
    <t>91</t>
  </si>
  <si>
    <t>111082104</t>
  </si>
  <si>
    <t>92</t>
  </si>
  <si>
    <t>-969314898</t>
  </si>
  <si>
    <t>"stabilizace akt. zóny" 790,3272</t>
  </si>
  <si>
    <t>93</t>
  </si>
  <si>
    <t>-59538784</t>
  </si>
  <si>
    <t>"3%=53,0kg/m3 zeminy" 790,3272*0,4*0,053</t>
  </si>
  <si>
    <t>94</t>
  </si>
  <si>
    <t>1896109520</t>
  </si>
  <si>
    <t>95</t>
  </si>
  <si>
    <t>-98415955</t>
  </si>
  <si>
    <t>96</t>
  </si>
  <si>
    <t>-178774416</t>
  </si>
  <si>
    <t>97</t>
  </si>
  <si>
    <t>1807150569</t>
  </si>
  <si>
    <t>98</t>
  </si>
  <si>
    <t>1281184697</t>
  </si>
  <si>
    <t>99</t>
  </si>
  <si>
    <t>-1680309184</t>
  </si>
  <si>
    <t>100</t>
  </si>
  <si>
    <t>-2085011526</t>
  </si>
  <si>
    <t>101</t>
  </si>
  <si>
    <t>-1326390011</t>
  </si>
  <si>
    <t>102</t>
  </si>
  <si>
    <t>-1020404370</t>
  </si>
  <si>
    <t>103</t>
  </si>
  <si>
    <t>-1619641944</t>
  </si>
  <si>
    <t>104</t>
  </si>
  <si>
    <t>-1244534928</t>
  </si>
  <si>
    <t>105</t>
  </si>
  <si>
    <t>806330048</t>
  </si>
  <si>
    <t>106</t>
  </si>
  <si>
    <t>917609917</t>
  </si>
  <si>
    <t>107</t>
  </si>
  <si>
    <t>1132120543</t>
  </si>
  <si>
    <t>06a</t>
  </si>
  <si>
    <t>ŠTĚRKOVÁ OBSLUŽNÁ CESTA OC6 - viz PD  výkres p.č. 6, 9, 12</t>
  </si>
  <si>
    <t>108</t>
  </si>
  <si>
    <t>1768297048</t>
  </si>
  <si>
    <t>109</t>
  </si>
  <si>
    <t>1924159254</t>
  </si>
  <si>
    <t>110</t>
  </si>
  <si>
    <t>1273449034</t>
  </si>
  <si>
    <t>111</t>
  </si>
  <si>
    <t>122201101</t>
  </si>
  <si>
    <t>Odkopávky a prokopávky nezapažené s přehozením výkopku na vzdálenost do 3 m nebo s naložením na dopravní prostředek v hornině tř. 3 do 100 m3</t>
  </si>
  <si>
    <t>962461408</t>
  </si>
  <si>
    <t>"pro sanaci a.z." 242,996*0,4</t>
  </si>
  <si>
    <t>112</t>
  </si>
  <si>
    <t>1966671151</t>
  </si>
  <si>
    <t>97,198*0,3 'Přepočtené koeficientem množství</t>
  </si>
  <si>
    <t>113</t>
  </si>
  <si>
    <t>-1131482010</t>
  </si>
  <si>
    <t>97,198-14,019</t>
  </si>
  <si>
    <t>114</t>
  </si>
  <si>
    <t>-1312531216</t>
  </si>
  <si>
    <t>"sanace akt. zóny" 242,996</t>
  </si>
  <si>
    <t>115</t>
  </si>
  <si>
    <t>-835187634</t>
  </si>
  <si>
    <t>242,996*0,2*1,466 "objemová hmotnost 1,466t/m3"</t>
  </si>
  <si>
    <t>116</t>
  </si>
  <si>
    <t>-2006600379</t>
  </si>
  <si>
    <t>117</t>
  </si>
  <si>
    <t>1920623452</t>
  </si>
  <si>
    <t>"stabilizace akt. zóny" 60,749</t>
  </si>
  <si>
    <t>118</t>
  </si>
  <si>
    <t>-1210315039</t>
  </si>
  <si>
    <t>"3%=53,0kg/m3 zeminy" 60,749*0,4*0,053</t>
  </si>
  <si>
    <t>119</t>
  </si>
  <si>
    <t>-699236392</t>
  </si>
  <si>
    <t>120</t>
  </si>
  <si>
    <t>-1586509504</t>
  </si>
  <si>
    <t>121</t>
  </si>
  <si>
    <t>-1272474430</t>
  </si>
  <si>
    <t>122</t>
  </si>
  <si>
    <t>-861083312</t>
  </si>
  <si>
    <t>123</t>
  </si>
  <si>
    <t>1862598309</t>
  </si>
  <si>
    <t>124</t>
  </si>
  <si>
    <t>-929659873</t>
  </si>
  <si>
    <t>07a</t>
  </si>
  <si>
    <t>PANELOVÁ OBSLUŽNÁ CESTA OC7 -  - viz PD  výkres p.č. 6, 9, 12</t>
  </si>
  <si>
    <t>125</t>
  </si>
  <si>
    <t>1136992171</t>
  </si>
  <si>
    <t>126</t>
  </si>
  <si>
    <t>717806651</t>
  </si>
  <si>
    <t>98*1,01 'Přepočtené koeficientem množství</t>
  </si>
  <si>
    <t>127</t>
  </si>
  <si>
    <t>-486265740</t>
  </si>
  <si>
    <t>128</t>
  </si>
  <si>
    <t>1200141623</t>
  </si>
  <si>
    <t>294,0*0,4</t>
  </si>
  <si>
    <t>129</t>
  </si>
  <si>
    <t>-2088591561</t>
  </si>
  <si>
    <t>117,6*0,3 'Přepočtené koeficientem množství</t>
  </si>
  <si>
    <t>130</t>
  </si>
  <si>
    <t>1824805005</t>
  </si>
  <si>
    <t>131</t>
  </si>
  <si>
    <t>1319633765</t>
  </si>
  <si>
    <t>132</t>
  </si>
  <si>
    <t>899570906</t>
  </si>
  <si>
    <t>08a</t>
  </si>
  <si>
    <t>ŠTĚRKOVÁ OBSLUŽNÁ CESTA OC8 - viz PD  výkres p.č. 6, 9, 12</t>
  </si>
  <si>
    <t>133</t>
  </si>
  <si>
    <t>954393117</t>
  </si>
  <si>
    <t>134</t>
  </si>
  <si>
    <t>554779207</t>
  </si>
  <si>
    <t>135</t>
  </si>
  <si>
    <t>-1807148969</t>
  </si>
  <si>
    <t>136</t>
  </si>
  <si>
    <t>128186563</t>
  </si>
  <si>
    <t>"pro sanaci a.z." 1065,5008*0,4</t>
  </si>
  <si>
    <t>137</t>
  </si>
  <si>
    <t>-1949182595</t>
  </si>
  <si>
    <t>426,2*0,3 'Přepočtené koeficientem množství</t>
  </si>
  <si>
    <t>138</t>
  </si>
  <si>
    <t>-1390819061</t>
  </si>
  <si>
    <t>426,2-55,353</t>
  </si>
  <si>
    <t>139</t>
  </si>
  <si>
    <t>610495856</t>
  </si>
  <si>
    <t>"sanace akt. zóny" 1065,5008</t>
  </si>
  <si>
    <t>140</t>
  </si>
  <si>
    <t>-120420929</t>
  </si>
  <si>
    <t>1065,501*0,2*1,466 "objemová hmotnost 1,466t/m3"</t>
  </si>
  <si>
    <t>141</t>
  </si>
  <si>
    <t>78400361</t>
  </si>
  <si>
    <t>142</t>
  </si>
  <si>
    <t>-1971655095</t>
  </si>
  <si>
    <t>"stabilizace akt. zóny" 266,3752</t>
  </si>
  <si>
    <t>143</t>
  </si>
  <si>
    <t>-760260523</t>
  </si>
  <si>
    <t>"3%=53,0kg/m3 zeminy" 266,375*0,4*0,053</t>
  </si>
  <si>
    <t>144</t>
  </si>
  <si>
    <t>-99202950</t>
  </si>
  <si>
    <t>145</t>
  </si>
  <si>
    <t>-902308882</t>
  </si>
  <si>
    <t>146</t>
  </si>
  <si>
    <t>-252464161</t>
  </si>
  <si>
    <t>09a</t>
  </si>
  <si>
    <t>REKONSTRUKCE STÁVAJÍCÍ ŠTĚRKOVÉ CESTY OC9 - viz PD  výkres p.č. 2, 9, 12</t>
  </si>
  <si>
    <t>147</t>
  </si>
  <si>
    <t>1423949551</t>
  </si>
  <si>
    <t>148</t>
  </si>
  <si>
    <t>1578530249</t>
  </si>
  <si>
    <t>149</t>
  </si>
  <si>
    <t>967438500</t>
  </si>
  <si>
    <t>10a</t>
  </si>
  <si>
    <t>PANELOVÁ OBSLUŽNÁ CESTA OC10 - viz PD  výkres p.č. 2, 9, 12</t>
  </si>
  <si>
    <t>150</t>
  </si>
  <si>
    <t>-1062592620</t>
  </si>
  <si>
    <t>151</t>
  </si>
  <si>
    <t>631963010</t>
  </si>
  <si>
    <t>20*1,01 'Přepočtené koeficientem množství</t>
  </si>
  <si>
    <t>152</t>
  </si>
  <si>
    <t>-1067813316</t>
  </si>
  <si>
    <t>153</t>
  </si>
  <si>
    <t>1172661504</t>
  </si>
  <si>
    <t>60,0*0,4</t>
  </si>
  <si>
    <t>154</t>
  </si>
  <si>
    <t>-301564871</t>
  </si>
  <si>
    <t>24*0,3 'Přepočtené koeficientem množství</t>
  </si>
  <si>
    <t>155</t>
  </si>
  <si>
    <t>-2009291059</t>
  </si>
  <si>
    <t>156</t>
  </si>
  <si>
    <t>-1148109008</t>
  </si>
  <si>
    <t>157</t>
  </si>
  <si>
    <t>-398960403</t>
  </si>
  <si>
    <t>4 - Vedlejší náklady a ostatní náklady</t>
  </si>
  <si>
    <t>VRN - Vedlejší rozpočtové náklady</t>
  </si>
  <si>
    <t xml:space="preserve">    VRN00 - KOMUNIKACE</t>
  </si>
  <si>
    <t xml:space="preserve">    VRN1 - Průzkumné, geodetické a projektové práce</t>
  </si>
  <si>
    <t xml:space="preserve">    VRN3 - Zařízení staveniště</t>
  </si>
  <si>
    <t>VRN9 - Ostatní náklady</t>
  </si>
  <si>
    <t>VRN</t>
  </si>
  <si>
    <t>Vedlejší rozpočtové náklady</t>
  </si>
  <si>
    <t>VRN00</t>
  </si>
  <si>
    <t>KOMUNIKACE</t>
  </si>
  <si>
    <t>03240300R</t>
  </si>
  <si>
    <t>STAVENIŠTNÍ KOMUNIKACE V TRASE OC2</t>
  </si>
  <si>
    <t>1024</t>
  </si>
  <si>
    <t>2121645956</t>
  </si>
  <si>
    <t>03240301R</t>
  </si>
  <si>
    <t>STAVENIŠTNÍ KOMUNIKACE V TRASE OC3</t>
  </si>
  <si>
    <t>-1833706884</t>
  </si>
  <si>
    <t>03240302R</t>
  </si>
  <si>
    <t>STAVENIŠTNÍ KOMUNIKACE V TRASE OC4</t>
  </si>
  <si>
    <t>1350869990</t>
  </si>
  <si>
    <t>03240303R</t>
  </si>
  <si>
    <t>STAVENIŠTNÍ KOMUNIKACE V TRASE OC4a</t>
  </si>
  <si>
    <t>-1917321167</t>
  </si>
  <si>
    <t>03240304R</t>
  </si>
  <si>
    <t>STAVENIŠTNÍ KOMUNIKACE V TRASE OC5</t>
  </si>
  <si>
    <t>-1276968321</t>
  </si>
  <si>
    <t>VRN1</t>
  </si>
  <si>
    <t>Průzkumné, geodetické a projektové práce</t>
  </si>
  <si>
    <t>012103001</t>
  </si>
  <si>
    <t>Vytyčení stavby</t>
  </si>
  <si>
    <t>kpl</t>
  </si>
  <si>
    <t>1341789172</t>
  </si>
  <si>
    <t>01210300R</t>
  </si>
  <si>
    <t>Průzkumné, geodetické a projektové práce před výstavbou, v průběhu a po výstavbě</t>
  </si>
  <si>
    <t>-1158805557</t>
  </si>
  <si>
    <t>013203000</t>
  </si>
  <si>
    <t>Fotodokumentace stavby</t>
  </si>
  <si>
    <t>-347657813</t>
  </si>
  <si>
    <t>013254000</t>
  </si>
  <si>
    <t>Dokumentace skutečného provedení stavby</t>
  </si>
  <si>
    <t>1268686380</t>
  </si>
  <si>
    <t>04110300R</t>
  </si>
  <si>
    <t>Geotechnický dozor během výstavby</t>
  </si>
  <si>
    <t>615502659</t>
  </si>
  <si>
    <t>04260300</t>
  </si>
  <si>
    <t>Pasportizace stávajících objektů</t>
  </si>
  <si>
    <t>-1021576468</t>
  </si>
  <si>
    <t>VRN3</t>
  </si>
  <si>
    <t>Zařízení staveniště</t>
  </si>
  <si>
    <t>030001000</t>
  </si>
  <si>
    <t>Základní rozdělení průvodních činností a nákladů zařízení staveniště</t>
  </si>
  <si>
    <t>-1868153991</t>
  </si>
  <si>
    <t>Poznámka k položce:
- zřízení a odstranění zpevněných ploch pro ZS
- energie pro ZS (nezbytné vnitrostaveništní rozvody energie vč. zajištění jejich zdrojů)
- osvětlení staveniště
- zřízení, provoz a následná likvidace provozního zařízení staveniště vč. označení a oplocení (oplocení, WC, stavební buňky, informační tabule a uvedení místa zřízení staveniště do původního stavu)</t>
  </si>
  <si>
    <t>VRN9</t>
  </si>
  <si>
    <t>Ostatní náklady</t>
  </si>
  <si>
    <t>09100300R</t>
  </si>
  <si>
    <t>Ostatní náklady před realizací, v průběhu realizace a po realizaci stavby</t>
  </si>
  <si>
    <t>262144</t>
  </si>
  <si>
    <t>818195101</t>
  </si>
  <si>
    <t>Poznámka k položce:
- zpracování technologických postupů a plánů kontrol
- čištění komunikací a vozidel vyjíždějících ze stavby během stavby
- dílenská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</si>
</sst>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7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7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4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5" xfId="0" applyNumberFormat="1" applyFont="1" applyBorder="1" applyAlignment="1" applyProtection="1"/>
    <xf numFmtId="166" fontId="33" fillId="0" borderId="16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7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8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3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3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7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255" t="s">
        <v>16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7"/>
      <c r="AQ5" s="29"/>
      <c r="BE5" s="25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257" t="s">
        <v>19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7"/>
      <c r="AQ6" s="29"/>
      <c r="BE6" s="25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25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5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5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254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25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54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254"/>
      <c r="BS13" s="22" t="s">
        <v>8</v>
      </c>
    </row>
    <row r="14" spans="1:74">
      <c r="B14" s="26"/>
      <c r="C14" s="27"/>
      <c r="D14" s="27"/>
      <c r="E14" s="258" t="s">
        <v>32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25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54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254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254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54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54"/>
      <c r="BS19" s="22" t="s">
        <v>8</v>
      </c>
    </row>
    <row r="20" spans="2:71" ht="66.75" customHeight="1">
      <c r="B20" s="26"/>
      <c r="C20" s="27"/>
      <c r="D20" s="27"/>
      <c r="E20" s="260" t="s">
        <v>37</v>
      </c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7"/>
      <c r="AP20" s="27"/>
      <c r="AQ20" s="29"/>
      <c r="BE20" s="25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5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54"/>
    </row>
    <row r="23" spans="2:71" s="1" customFormat="1" ht="25.9" customHeight="1">
      <c r="B23" s="39"/>
      <c r="C23" s="40"/>
      <c r="D23" s="41" t="s">
        <v>38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61">
        <f>ROUND(AG51,2)</f>
        <v>0</v>
      </c>
      <c r="AL23" s="262"/>
      <c r="AM23" s="262"/>
      <c r="AN23" s="262"/>
      <c r="AO23" s="262"/>
      <c r="AP23" s="40"/>
      <c r="AQ23" s="43"/>
      <c r="BE23" s="25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54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63" t="s">
        <v>39</v>
      </c>
      <c r="M25" s="263"/>
      <c r="N25" s="263"/>
      <c r="O25" s="263"/>
      <c r="P25" s="40"/>
      <c r="Q25" s="40"/>
      <c r="R25" s="40"/>
      <c r="S25" s="40"/>
      <c r="T25" s="40"/>
      <c r="U25" s="40"/>
      <c r="V25" s="40"/>
      <c r="W25" s="263" t="s">
        <v>40</v>
      </c>
      <c r="X25" s="263"/>
      <c r="Y25" s="263"/>
      <c r="Z25" s="263"/>
      <c r="AA25" s="263"/>
      <c r="AB25" s="263"/>
      <c r="AC25" s="263"/>
      <c r="AD25" s="263"/>
      <c r="AE25" s="263"/>
      <c r="AF25" s="40"/>
      <c r="AG25" s="40"/>
      <c r="AH25" s="40"/>
      <c r="AI25" s="40"/>
      <c r="AJ25" s="40"/>
      <c r="AK25" s="263" t="s">
        <v>41</v>
      </c>
      <c r="AL25" s="263"/>
      <c r="AM25" s="263"/>
      <c r="AN25" s="263"/>
      <c r="AO25" s="263"/>
      <c r="AP25" s="40"/>
      <c r="AQ25" s="43"/>
      <c r="BE25" s="254"/>
    </row>
    <row r="26" spans="2:71" s="2" customFormat="1" ht="14.45" customHeight="1">
      <c r="B26" s="45"/>
      <c r="C26" s="46"/>
      <c r="D26" s="47" t="s">
        <v>42</v>
      </c>
      <c r="E26" s="46"/>
      <c r="F26" s="47" t="s">
        <v>43</v>
      </c>
      <c r="G26" s="46"/>
      <c r="H26" s="46"/>
      <c r="I26" s="46"/>
      <c r="J26" s="46"/>
      <c r="K26" s="46"/>
      <c r="L26" s="264">
        <v>0.21</v>
      </c>
      <c r="M26" s="265"/>
      <c r="N26" s="265"/>
      <c r="O26" s="265"/>
      <c r="P26" s="46"/>
      <c r="Q26" s="46"/>
      <c r="R26" s="46"/>
      <c r="S26" s="46"/>
      <c r="T26" s="46"/>
      <c r="U26" s="46"/>
      <c r="V26" s="46"/>
      <c r="W26" s="266">
        <f>ROUND(AZ51,2)</f>
        <v>0</v>
      </c>
      <c r="X26" s="265"/>
      <c r="Y26" s="265"/>
      <c r="Z26" s="265"/>
      <c r="AA26" s="265"/>
      <c r="AB26" s="265"/>
      <c r="AC26" s="265"/>
      <c r="AD26" s="265"/>
      <c r="AE26" s="265"/>
      <c r="AF26" s="46"/>
      <c r="AG26" s="46"/>
      <c r="AH26" s="46"/>
      <c r="AI26" s="46"/>
      <c r="AJ26" s="46"/>
      <c r="AK26" s="266">
        <f>ROUND(AV51,2)</f>
        <v>0</v>
      </c>
      <c r="AL26" s="265"/>
      <c r="AM26" s="265"/>
      <c r="AN26" s="265"/>
      <c r="AO26" s="265"/>
      <c r="AP26" s="46"/>
      <c r="AQ26" s="48"/>
      <c r="BE26" s="254"/>
    </row>
    <row r="27" spans="2:71" s="2" customFormat="1" ht="14.45" customHeight="1">
      <c r="B27" s="45"/>
      <c r="C27" s="46"/>
      <c r="D27" s="46"/>
      <c r="E27" s="46"/>
      <c r="F27" s="47" t="s">
        <v>44</v>
      </c>
      <c r="G27" s="46"/>
      <c r="H27" s="46"/>
      <c r="I27" s="46"/>
      <c r="J27" s="46"/>
      <c r="K27" s="46"/>
      <c r="L27" s="264">
        <v>0.15</v>
      </c>
      <c r="M27" s="265"/>
      <c r="N27" s="265"/>
      <c r="O27" s="265"/>
      <c r="P27" s="46"/>
      <c r="Q27" s="46"/>
      <c r="R27" s="46"/>
      <c r="S27" s="46"/>
      <c r="T27" s="46"/>
      <c r="U27" s="46"/>
      <c r="V27" s="46"/>
      <c r="W27" s="266">
        <f>ROUND(BA51,2)</f>
        <v>0</v>
      </c>
      <c r="X27" s="265"/>
      <c r="Y27" s="265"/>
      <c r="Z27" s="265"/>
      <c r="AA27" s="265"/>
      <c r="AB27" s="265"/>
      <c r="AC27" s="265"/>
      <c r="AD27" s="265"/>
      <c r="AE27" s="265"/>
      <c r="AF27" s="46"/>
      <c r="AG27" s="46"/>
      <c r="AH27" s="46"/>
      <c r="AI27" s="46"/>
      <c r="AJ27" s="46"/>
      <c r="AK27" s="266">
        <f>ROUND(AW51,2)</f>
        <v>0</v>
      </c>
      <c r="AL27" s="265"/>
      <c r="AM27" s="265"/>
      <c r="AN27" s="265"/>
      <c r="AO27" s="265"/>
      <c r="AP27" s="46"/>
      <c r="AQ27" s="48"/>
      <c r="BE27" s="254"/>
    </row>
    <row r="28" spans="2:71" s="2" customFormat="1" ht="14.45" hidden="1" customHeight="1">
      <c r="B28" s="45"/>
      <c r="C28" s="46"/>
      <c r="D28" s="46"/>
      <c r="E28" s="46"/>
      <c r="F28" s="47" t="s">
        <v>45</v>
      </c>
      <c r="G28" s="46"/>
      <c r="H28" s="46"/>
      <c r="I28" s="46"/>
      <c r="J28" s="46"/>
      <c r="K28" s="46"/>
      <c r="L28" s="264">
        <v>0.21</v>
      </c>
      <c r="M28" s="265"/>
      <c r="N28" s="265"/>
      <c r="O28" s="265"/>
      <c r="P28" s="46"/>
      <c r="Q28" s="46"/>
      <c r="R28" s="46"/>
      <c r="S28" s="46"/>
      <c r="T28" s="46"/>
      <c r="U28" s="46"/>
      <c r="V28" s="46"/>
      <c r="W28" s="266">
        <f>ROUND(BB51,2)</f>
        <v>0</v>
      </c>
      <c r="X28" s="265"/>
      <c r="Y28" s="265"/>
      <c r="Z28" s="265"/>
      <c r="AA28" s="265"/>
      <c r="AB28" s="265"/>
      <c r="AC28" s="265"/>
      <c r="AD28" s="265"/>
      <c r="AE28" s="265"/>
      <c r="AF28" s="46"/>
      <c r="AG28" s="46"/>
      <c r="AH28" s="46"/>
      <c r="AI28" s="46"/>
      <c r="AJ28" s="46"/>
      <c r="AK28" s="266">
        <v>0</v>
      </c>
      <c r="AL28" s="265"/>
      <c r="AM28" s="265"/>
      <c r="AN28" s="265"/>
      <c r="AO28" s="265"/>
      <c r="AP28" s="46"/>
      <c r="AQ28" s="48"/>
      <c r="BE28" s="254"/>
    </row>
    <row r="29" spans="2:71" s="2" customFormat="1" ht="14.45" hidden="1" customHeight="1">
      <c r="B29" s="45"/>
      <c r="C29" s="46"/>
      <c r="D29" s="46"/>
      <c r="E29" s="46"/>
      <c r="F29" s="47" t="s">
        <v>46</v>
      </c>
      <c r="G29" s="46"/>
      <c r="H29" s="46"/>
      <c r="I29" s="46"/>
      <c r="J29" s="46"/>
      <c r="K29" s="46"/>
      <c r="L29" s="264">
        <v>0.15</v>
      </c>
      <c r="M29" s="265"/>
      <c r="N29" s="265"/>
      <c r="O29" s="265"/>
      <c r="P29" s="46"/>
      <c r="Q29" s="46"/>
      <c r="R29" s="46"/>
      <c r="S29" s="46"/>
      <c r="T29" s="46"/>
      <c r="U29" s="46"/>
      <c r="V29" s="46"/>
      <c r="W29" s="266">
        <f>ROUND(BC51,2)</f>
        <v>0</v>
      </c>
      <c r="X29" s="265"/>
      <c r="Y29" s="265"/>
      <c r="Z29" s="265"/>
      <c r="AA29" s="265"/>
      <c r="AB29" s="265"/>
      <c r="AC29" s="265"/>
      <c r="AD29" s="265"/>
      <c r="AE29" s="265"/>
      <c r="AF29" s="46"/>
      <c r="AG29" s="46"/>
      <c r="AH29" s="46"/>
      <c r="AI29" s="46"/>
      <c r="AJ29" s="46"/>
      <c r="AK29" s="266">
        <v>0</v>
      </c>
      <c r="AL29" s="265"/>
      <c r="AM29" s="265"/>
      <c r="AN29" s="265"/>
      <c r="AO29" s="265"/>
      <c r="AP29" s="46"/>
      <c r="AQ29" s="48"/>
      <c r="BE29" s="254"/>
    </row>
    <row r="30" spans="2:71" s="2" customFormat="1" ht="14.45" hidden="1" customHeight="1">
      <c r="B30" s="45"/>
      <c r="C30" s="46"/>
      <c r="D30" s="46"/>
      <c r="E30" s="46"/>
      <c r="F30" s="47" t="s">
        <v>47</v>
      </c>
      <c r="G30" s="46"/>
      <c r="H30" s="46"/>
      <c r="I30" s="46"/>
      <c r="J30" s="46"/>
      <c r="K30" s="46"/>
      <c r="L30" s="264">
        <v>0</v>
      </c>
      <c r="M30" s="265"/>
      <c r="N30" s="265"/>
      <c r="O30" s="265"/>
      <c r="P30" s="46"/>
      <c r="Q30" s="46"/>
      <c r="R30" s="46"/>
      <c r="S30" s="46"/>
      <c r="T30" s="46"/>
      <c r="U30" s="46"/>
      <c r="V30" s="46"/>
      <c r="W30" s="266">
        <f>ROUND(BD51,2)</f>
        <v>0</v>
      </c>
      <c r="X30" s="265"/>
      <c r="Y30" s="265"/>
      <c r="Z30" s="265"/>
      <c r="AA30" s="265"/>
      <c r="AB30" s="265"/>
      <c r="AC30" s="265"/>
      <c r="AD30" s="265"/>
      <c r="AE30" s="265"/>
      <c r="AF30" s="46"/>
      <c r="AG30" s="46"/>
      <c r="AH30" s="46"/>
      <c r="AI30" s="46"/>
      <c r="AJ30" s="46"/>
      <c r="AK30" s="266">
        <v>0</v>
      </c>
      <c r="AL30" s="265"/>
      <c r="AM30" s="265"/>
      <c r="AN30" s="265"/>
      <c r="AO30" s="265"/>
      <c r="AP30" s="46"/>
      <c r="AQ30" s="48"/>
      <c r="BE30" s="25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54"/>
    </row>
    <row r="32" spans="2:71" s="1" customFormat="1" ht="25.9" customHeight="1">
      <c r="B32" s="39"/>
      <c r="C32" s="49"/>
      <c r="D32" s="50" t="s">
        <v>48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49</v>
      </c>
      <c r="U32" s="51"/>
      <c r="V32" s="51"/>
      <c r="W32" s="51"/>
      <c r="X32" s="267" t="s">
        <v>50</v>
      </c>
      <c r="Y32" s="268"/>
      <c r="Z32" s="268"/>
      <c r="AA32" s="268"/>
      <c r="AB32" s="268"/>
      <c r="AC32" s="51"/>
      <c r="AD32" s="51"/>
      <c r="AE32" s="51"/>
      <c r="AF32" s="51"/>
      <c r="AG32" s="51"/>
      <c r="AH32" s="51"/>
      <c r="AI32" s="51"/>
      <c r="AJ32" s="51"/>
      <c r="AK32" s="269">
        <f>SUM(AK23:AK30)</f>
        <v>0</v>
      </c>
      <c r="AL32" s="268"/>
      <c r="AM32" s="268"/>
      <c r="AN32" s="268"/>
      <c r="AO32" s="270"/>
      <c r="AP32" s="49"/>
      <c r="AQ32" s="53"/>
      <c r="BE32" s="25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51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4317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271" t="str">
        <f>K6</f>
        <v>Výstavba inženýrských sítí v prostoru Slatinice - produktovody a trubní sítě</v>
      </c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  <c r="AD42" s="272"/>
      <c r="AE42" s="272"/>
      <c r="AF42" s="272"/>
      <c r="AG42" s="272"/>
      <c r="AH42" s="272"/>
      <c r="AI42" s="272"/>
      <c r="AJ42" s="272"/>
      <c r="AK42" s="272"/>
      <c r="AL42" s="272"/>
      <c r="AM42" s="272"/>
      <c r="AN42" s="272"/>
      <c r="AO42" s="272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273" t="str">
        <f>IF(AN8= "","",AN8)</f>
        <v>20. 11. 2017</v>
      </c>
      <c r="AN44" s="273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Vršanská uhelná a.s.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274" t="str">
        <f>IF(E17="","",E17)</f>
        <v>B-PROJEKTY Teplice s.r.o.</v>
      </c>
      <c r="AN46" s="274"/>
      <c r="AO46" s="274"/>
      <c r="AP46" s="274"/>
      <c r="AQ46" s="61"/>
      <c r="AR46" s="59"/>
      <c r="AS46" s="275" t="s">
        <v>52</v>
      </c>
      <c r="AT46" s="276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277"/>
      <c r="AT47" s="278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279"/>
      <c r="AT48" s="280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281" t="s">
        <v>53</v>
      </c>
      <c r="D49" s="282"/>
      <c r="E49" s="282"/>
      <c r="F49" s="282"/>
      <c r="G49" s="282"/>
      <c r="H49" s="77"/>
      <c r="I49" s="283" t="s">
        <v>54</v>
      </c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4" t="s">
        <v>55</v>
      </c>
      <c r="AH49" s="282"/>
      <c r="AI49" s="282"/>
      <c r="AJ49" s="282"/>
      <c r="AK49" s="282"/>
      <c r="AL49" s="282"/>
      <c r="AM49" s="282"/>
      <c r="AN49" s="283" t="s">
        <v>56</v>
      </c>
      <c r="AO49" s="282"/>
      <c r="AP49" s="282"/>
      <c r="AQ49" s="78" t="s">
        <v>57</v>
      </c>
      <c r="AR49" s="59"/>
      <c r="AS49" s="79" t="s">
        <v>58</v>
      </c>
      <c r="AT49" s="80" t="s">
        <v>59</v>
      </c>
      <c r="AU49" s="80" t="s">
        <v>60</v>
      </c>
      <c r="AV49" s="80" t="s">
        <v>61</v>
      </c>
      <c r="AW49" s="80" t="s">
        <v>62</v>
      </c>
      <c r="AX49" s="80" t="s">
        <v>63</v>
      </c>
      <c r="AY49" s="80" t="s">
        <v>64</v>
      </c>
      <c r="AZ49" s="80" t="s">
        <v>65</v>
      </c>
      <c r="BA49" s="80" t="s">
        <v>66</v>
      </c>
      <c r="BB49" s="80" t="s">
        <v>67</v>
      </c>
      <c r="BC49" s="80" t="s">
        <v>68</v>
      </c>
      <c r="BD49" s="81" t="s">
        <v>69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70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292">
        <f>ROUND(AG52,2)</f>
        <v>0</v>
      </c>
      <c r="AH51" s="292"/>
      <c r="AI51" s="292"/>
      <c r="AJ51" s="292"/>
      <c r="AK51" s="292"/>
      <c r="AL51" s="292"/>
      <c r="AM51" s="292"/>
      <c r="AN51" s="293">
        <f>SUM(AG51,AT51)</f>
        <v>0</v>
      </c>
      <c r="AO51" s="293"/>
      <c r="AP51" s="293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71</v>
      </c>
      <c r="BT51" s="92" t="s">
        <v>72</v>
      </c>
      <c r="BU51" s="93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1" s="5" customFormat="1" ht="16.5" customHeight="1">
      <c r="B52" s="94"/>
      <c r="C52" s="95"/>
      <c r="D52" s="288" t="s">
        <v>76</v>
      </c>
      <c r="E52" s="288"/>
      <c r="F52" s="288"/>
      <c r="G52" s="288"/>
      <c r="H52" s="288"/>
      <c r="I52" s="96"/>
      <c r="J52" s="288" t="s">
        <v>77</v>
      </c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7">
        <f>ROUND(SUM(AG53:AG54),2)</f>
        <v>0</v>
      </c>
      <c r="AH52" s="286"/>
      <c r="AI52" s="286"/>
      <c r="AJ52" s="286"/>
      <c r="AK52" s="286"/>
      <c r="AL52" s="286"/>
      <c r="AM52" s="286"/>
      <c r="AN52" s="285">
        <f>SUM(AG52,AT52)</f>
        <v>0</v>
      </c>
      <c r="AO52" s="286"/>
      <c r="AP52" s="286"/>
      <c r="AQ52" s="97" t="s">
        <v>78</v>
      </c>
      <c r="AR52" s="98"/>
      <c r="AS52" s="99">
        <f>ROUND(SUM(AS53:AS54),2)</f>
        <v>0</v>
      </c>
      <c r="AT52" s="100">
        <f>ROUND(SUM(AV52:AW52),2)</f>
        <v>0</v>
      </c>
      <c r="AU52" s="101">
        <f>ROUND(SUM(AU53:AU54),5)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>ROUND(SUM(AZ53:AZ54),2)</f>
        <v>0</v>
      </c>
      <c r="BA52" s="100">
        <f>ROUND(SUM(BA53:BA54),2)</f>
        <v>0</v>
      </c>
      <c r="BB52" s="100">
        <f>ROUND(SUM(BB53:BB54),2)</f>
        <v>0</v>
      </c>
      <c r="BC52" s="100">
        <f>ROUND(SUM(BC53:BC54),2)</f>
        <v>0</v>
      </c>
      <c r="BD52" s="102">
        <f>ROUND(SUM(BD53:BD54),2)</f>
        <v>0</v>
      </c>
      <c r="BS52" s="103" t="s">
        <v>71</v>
      </c>
      <c r="BT52" s="103" t="s">
        <v>79</v>
      </c>
      <c r="BU52" s="103" t="s">
        <v>73</v>
      </c>
      <c r="BV52" s="103" t="s">
        <v>74</v>
      </c>
      <c r="BW52" s="103" t="s">
        <v>80</v>
      </c>
      <c r="BX52" s="103" t="s">
        <v>7</v>
      </c>
      <c r="CL52" s="103" t="s">
        <v>21</v>
      </c>
      <c r="CM52" s="103" t="s">
        <v>81</v>
      </c>
    </row>
    <row r="53" spans="1:91" s="6" customFormat="1" ht="16.5" customHeight="1">
      <c r="A53" s="104" t="s">
        <v>82</v>
      </c>
      <c r="B53" s="105"/>
      <c r="C53" s="106"/>
      <c r="D53" s="106"/>
      <c r="E53" s="291" t="s">
        <v>79</v>
      </c>
      <c r="F53" s="291"/>
      <c r="G53" s="291"/>
      <c r="H53" s="291"/>
      <c r="I53" s="291"/>
      <c r="J53" s="106"/>
      <c r="K53" s="291" t="s">
        <v>77</v>
      </c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  <c r="AC53" s="291"/>
      <c r="AD53" s="291"/>
      <c r="AE53" s="291"/>
      <c r="AF53" s="291"/>
      <c r="AG53" s="289">
        <f>'1 - CESTNÍ SÍTĚ'!J29</f>
        <v>0</v>
      </c>
      <c r="AH53" s="290"/>
      <c r="AI53" s="290"/>
      <c r="AJ53" s="290"/>
      <c r="AK53" s="290"/>
      <c r="AL53" s="290"/>
      <c r="AM53" s="290"/>
      <c r="AN53" s="289">
        <f>SUM(AG53,AT53)</f>
        <v>0</v>
      </c>
      <c r="AO53" s="290"/>
      <c r="AP53" s="290"/>
      <c r="AQ53" s="107" t="s">
        <v>83</v>
      </c>
      <c r="AR53" s="108"/>
      <c r="AS53" s="109">
        <v>0</v>
      </c>
      <c r="AT53" s="110">
        <f>ROUND(SUM(AV53:AW53),2)</f>
        <v>0</v>
      </c>
      <c r="AU53" s="111">
        <f>'1 - CESTNÍ SÍTĚ'!P93</f>
        <v>0</v>
      </c>
      <c r="AV53" s="110">
        <f>'1 - CESTNÍ SÍTĚ'!J32</f>
        <v>0</v>
      </c>
      <c r="AW53" s="110">
        <f>'1 - CESTNÍ SÍTĚ'!J33</f>
        <v>0</v>
      </c>
      <c r="AX53" s="110">
        <f>'1 - CESTNÍ SÍTĚ'!J34</f>
        <v>0</v>
      </c>
      <c r="AY53" s="110">
        <f>'1 - CESTNÍ SÍTĚ'!J35</f>
        <v>0</v>
      </c>
      <c r="AZ53" s="110">
        <f>'1 - CESTNÍ SÍTĚ'!F32</f>
        <v>0</v>
      </c>
      <c r="BA53" s="110">
        <f>'1 - CESTNÍ SÍTĚ'!F33</f>
        <v>0</v>
      </c>
      <c r="BB53" s="110">
        <f>'1 - CESTNÍ SÍTĚ'!F34</f>
        <v>0</v>
      </c>
      <c r="BC53" s="110">
        <f>'1 - CESTNÍ SÍTĚ'!F35</f>
        <v>0</v>
      </c>
      <c r="BD53" s="112">
        <f>'1 - CESTNÍ SÍTĚ'!F36</f>
        <v>0</v>
      </c>
      <c r="BT53" s="113" t="s">
        <v>81</v>
      </c>
      <c r="BV53" s="113" t="s">
        <v>74</v>
      </c>
      <c r="BW53" s="113" t="s">
        <v>84</v>
      </c>
      <c r="BX53" s="113" t="s">
        <v>80</v>
      </c>
      <c r="CL53" s="113" t="s">
        <v>21</v>
      </c>
    </row>
    <row r="54" spans="1:91" s="6" customFormat="1" ht="16.5" customHeight="1">
      <c r="A54" s="104" t="s">
        <v>82</v>
      </c>
      <c r="B54" s="105"/>
      <c r="C54" s="106"/>
      <c r="D54" s="106"/>
      <c r="E54" s="291" t="s">
        <v>85</v>
      </c>
      <c r="F54" s="291"/>
      <c r="G54" s="291"/>
      <c r="H54" s="291"/>
      <c r="I54" s="291"/>
      <c r="J54" s="106"/>
      <c r="K54" s="291" t="s">
        <v>86</v>
      </c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91"/>
      <c r="AF54" s="291"/>
      <c r="AG54" s="289">
        <f>'4 - Vedlejší náklady a os...'!J29</f>
        <v>0</v>
      </c>
      <c r="AH54" s="290"/>
      <c r="AI54" s="290"/>
      <c r="AJ54" s="290"/>
      <c r="AK54" s="290"/>
      <c r="AL54" s="290"/>
      <c r="AM54" s="290"/>
      <c r="AN54" s="289">
        <f>SUM(AG54,AT54)</f>
        <v>0</v>
      </c>
      <c r="AO54" s="290"/>
      <c r="AP54" s="290"/>
      <c r="AQ54" s="107" t="s">
        <v>83</v>
      </c>
      <c r="AR54" s="108"/>
      <c r="AS54" s="114">
        <v>0</v>
      </c>
      <c r="AT54" s="115">
        <f>ROUND(SUM(AV54:AW54),2)</f>
        <v>0</v>
      </c>
      <c r="AU54" s="116">
        <f>'4 - Vedlejší náklady a os...'!P87</f>
        <v>0</v>
      </c>
      <c r="AV54" s="115">
        <f>'4 - Vedlejší náklady a os...'!J32</f>
        <v>0</v>
      </c>
      <c r="AW54" s="115">
        <f>'4 - Vedlejší náklady a os...'!J33</f>
        <v>0</v>
      </c>
      <c r="AX54" s="115">
        <f>'4 - Vedlejší náklady a os...'!J34</f>
        <v>0</v>
      </c>
      <c r="AY54" s="115">
        <f>'4 - Vedlejší náklady a os...'!J35</f>
        <v>0</v>
      </c>
      <c r="AZ54" s="115">
        <f>'4 - Vedlejší náklady a os...'!F32</f>
        <v>0</v>
      </c>
      <c r="BA54" s="115">
        <f>'4 - Vedlejší náklady a os...'!F33</f>
        <v>0</v>
      </c>
      <c r="BB54" s="115">
        <f>'4 - Vedlejší náklady a os...'!F34</f>
        <v>0</v>
      </c>
      <c r="BC54" s="115">
        <f>'4 - Vedlejší náklady a os...'!F35</f>
        <v>0</v>
      </c>
      <c r="BD54" s="117">
        <f>'4 - Vedlejší náklady a os...'!F36</f>
        <v>0</v>
      </c>
      <c r="BT54" s="113" t="s">
        <v>81</v>
      </c>
      <c r="BV54" s="113" t="s">
        <v>74</v>
      </c>
      <c r="BW54" s="113" t="s">
        <v>87</v>
      </c>
      <c r="BX54" s="113" t="s">
        <v>80</v>
      </c>
      <c r="CL54" s="113" t="s">
        <v>21</v>
      </c>
    </row>
    <row r="55" spans="1:91" s="1" customFormat="1" ht="30" customHeight="1">
      <c r="B55" s="39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59"/>
    </row>
    <row r="56" spans="1:91" s="1" customFormat="1" ht="6.95" customHeight="1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9"/>
    </row>
  </sheetData>
  <sheetProtection algorithmName="SHA-512" hashValue="3FFgXIjT67RJQkYFBXduz9Wdn6afbH+A8kxfzA8pV21zBxPwE2Ng9x8k8OUqtZK/cMwHKOXoKClathEosMY8YQ==" saltValue="i8rcekzkglP04XqgghUEv1SGw4KRrbONaR76ehS+Jk43fqiko38rXKGiQSxV1gUpk8k8K3EqR4aSdZv5Fev9/g==" spinCount="100000" sheet="1" objects="1" scenarios="1" formatColumns="0" formatRows="0"/>
  <mergeCells count="49">
    <mergeCell ref="AR2:BE2"/>
    <mergeCell ref="AN54:AP54"/>
    <mergeCell ref="AG54:AM54"/>
    <mergeCell ref="E54:I54"/>
    <mergeCell ref="K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1 - CESTNÍ SÍTĚ'!C2" display="/"/>
    <hyperlink ref="A54" location="'4 - Vedlejší náklady a os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88</v>
      </c>
      <c r="G1" s="303" t="s">
        <v>89</v>
      </c>
      <c r="H1" s="303"/>
      <c r="I1" s="122"/>
      <c r="J1" s="121" t="s">
        <v>90</v>
      </c>
      <c r="K1" s="120" t="s">
        <v>91</v>
      </c>
      <c r="L1" s="121" t="s">
        <v>92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295" t="str">
        <f>'Rekapitulace stavby'!K6</f>
        <v>Výstavba inženýrských sítí v prostoru Slatinice - produktovody a trubní sítě</v>
      </c>
      <c r="F7" s="296"/>
      <c r="G7" s="296"/>
      <c r="H7" s="296"/>
      <c r="I7" s="124"/>
      <c r="J7" s="27"/>
      <c r="K7" s="29"/>
    </row>
    <row r="8" spans="1:70">
      <c r="B8" s="26"/>
      <c r="C8" s="27"/>
      <c r="D8" s="35" t="s">
        <v>94</v>
      </c>
      <c r="E8" s="27"/>
      <c r="F8" s="27"/>
      <c r="G8" s="27"/>
      <c r="H8" s="27"/>
      <c r="I8" s="124"/>
      <c r="J8" s="27"/>
      <c r="K8" s="29"/>
    </row>
    <row r="9" spans="1:70" s="1" customFormat="1" ht="16.5" customHeight="1">
      <c r="B9" s="39"/>
      <c r="C9" s="40"/>
      <c r="D9" s="40"/>
      <c r="E9" s="295" t="s">
        <v>95</v>
      </c>
      <c r="F9" s="297"/>
      <c r="G9" s="297"/>
      <c r="H9" s="297"/>
      <c r="I9" s="125"/>
      <c r="J9" s="40"/>
      <c r="K9" s="43"/>
    </row>
    <row r="10" spans="1:70" s="1" customFormat="1">
      <c r="B10" s="39"/>
      <c r="C10" s="40"/>
      <c r="D10" s="35" t="s">
        <v>96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298" t="s">
        <v>97</v>
      </c>
      <c r="F11" s="297"/>
      <c r="G11" s="297"/>
      <c r="H11" s="297"/>
      <c r="I11" s="125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6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6" t="s">
        <v>25</v>
      </c>
      <c r="J14" s="127" t="str">
        <f>'Rekapitulace stavby'!AN8</f>
        <v>20. 11. 2017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6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6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6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6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6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5"/>
      <c r="J25" s="40"/>
      <c r="K25" s="43"/>
    </row>
    <row r="26" spans="2:11" s="7" customFormat="1" ht="16.5" customHeight="1">
      <c r="B26" s="128"/>
      <c r="C26" s="129"/>
      <c r="D26" s="129"/>
      <c r="E26" s="260" t="s">
        <v>21</v>
      </c>
      <c r="F26" s="260"/>
      <c r="G26" s="260"/>
      <c r="H26" s="260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38</v>
      </c>
      <c r="E29" s="40"/>
      <c r="F29" s="40"/>
      <c r="G29" s="40"/>
      <c r="H29" s="40"/>
      <c r="I29" s="125"/>
      <c r="J29" s="135">
        <f>ROUND(J93,2)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6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7">
        <f>ROUND(SUM(BE93:BE371), 2)</f>
        <v>0</v>
      </c>
      <c r="G32" s="40"/>
      <c r="H32" s="40"/>
      <c r="I32" s="138">
        <v>0.21</v>
      </c>
      <c r="J32" s="137">
        <f>ROUND(ROUND((SUM(BE93:BE371)),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7">
        <f>ROUND(SUM(BF93:BF371), 2)</f>
        <v>0</v>
      </c>
      <c r="G33" s="40"/>
      <c r="H33" s="40"/>
      <c r="I33" s="138">
        <v>0.15</v>
      </c>
      <c r="J33" s="137">
        <f>ROUND(ROUND((SUM(BF93:BF371)),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7">
        <f>ROUND(SUM(BG93:BG371),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7">
        <f>ROUND(SUM(BH93:BH371),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7">
        <f>ROUND(SUM(BI93:BI371),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48</v>
      </c>
      <c r="E38" s="77"/>
      <c r="F38" s="77"/>
      <c r="G38" s="141" t="s">
        <v>49</v>
      </c>
      <c r="H38" s="142" t="s">
        <v>50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98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16.5" customHeight="1">
      <c r="B47" s="39"/>
      <c r="C47" s="40"/>
      <c r="D47" s="40"/>
      <c r="E47" s="295" t="str">
        <f>E7</f>
        <v>Výstavba inženýrských sítí v prostoru Slatinice - produktovody a trubní sítě</v>
      </c>
      <c r="F47" s="296"/>
      <c r="G47" s="296"/>
      <c r="H47" s="296"/>
      <c r="I47" s="125"/>
      <c r="J47" s="40"/>
      <c r="K47" s="43"/>
    </row>
    <row r="48" spans="2:11">
      <c r="B48" s="26"/>
      <c r="C48" s="35" t="s">
        <v>94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16.5" customHeight="1">
      <c r="B49" s="39"/>
      <c r="C49" s="40"/>
      <c r="D49" s="40"/>
      <c r="E49" s="295" t="s">
        <v>95</v>
      </c>
      <c r="F49" s="297"/>
      <c r="G49" s="297"/>
      <c r="H49" s="297"/>
      <c r="I49" s="125"/>
      <c r="J49" s="40"/>
      <c r="K49" s="43"/>
    </row>
    <row r="50" spans="2:47" s="1" customFormat="1" ht="14.45" customHeight="1">
      <c r="B50" s="39"/>
      <c r="C50" s="35" t="s">
        <v>96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17.25" customHeight="1">
      <c r="B51" s="39"/>
      <c r="C51" s="40"/>
      <c r="D51" s="40"/>
      <c r="E51" s="298" t="str">
        <f>E11</f>
        <v>1 - CESTNÍ SÍTĚ</v>
      </c>
      <c r="F51" s="297"/>
      <c r="G51" s="297"/>
      <c r="H51" s="29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6" t="s">
        <v>25</v>
      </c>
      <c r="J53" s="127" t="str">
        <f>IF(J14="","",J14)</f>
        <v>20. 11. 2017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Vršanská uhelná a.s.</v>
      </c>
      <c r="G55" s="40"/>
      <c r="H55" s="40"/>
      <c r="I55" s="126" t="s">
        <v>33</v>
      </c>
      <c r="J55" s="260" t="str">
        <f>E23</f>
        <v>B-PROJEKTY Teplice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5"/>
      <c r="J56" s="299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99</v>
      </c>
      <c r="D58" s="139"/>
      <c r="E58" s="139"/>
      <c r="F58" s="139"/>
      <c r="G58" s="139"/>
      <c r="H58" s="139"/>
      <c r="I58" s="152"/>
      <c r="J58" s="153" t="s">
        <v>100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101</v>
      </c>
      <c r="D60" s="40"/>
      <c r="E60" s="40"/>
      <c r="F60" s="40"/>
      <c r="G60" s="40"/>
      <c r="H60" s="40"/>
      <c r="I60" s="125"/>
      <c r="J60" s="135">
        <f>J93</f>
        <v>0</v>
      </c>
      <c r="K60" s="43"/>
      <c r="AU60" s="22" t="s">
        <v>102</v>
      </c>
    </row>
    <row r="61" spans="2:47" s="8" customFormat="1" ht="24.95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J94</f>
        <v>0</v>
      </c>
      <c r="K61" s="162"/>
    </row>
    <row r="62" spans="2:47" s="9" customFormat="1" ht="19.899999999999999" customHeight="1">
      <c r="B62" s="163"/>
      <c r="C62" s="164"/>
      <c r="D62" s="165" t="s">
        <v>104</v>
      </c>
      <c r="E62" s="166"/>
      <c r="F62" s="166"/>
      <c r="G62" s="166"/>
      <c r="H62" s="166"/>
      <c r="I62" s="167"/>
      <c r="J62" s="168">
        <f>J95</f>
        <v>0</v>
      </c>
      <c r="K62" s="169"/>
    </row>
    <row r="63" spans="2:47" s="9" customFormat="1" ht="19.899999999999999" customHeight="1">
      <c r="B63" s="163"/>
      <c r="C63" s="164"/>
      <c r="D63" s="165" t="s">
        <v>105</v>
      </c>
      <c r="E63" s="166"/>
      <c r="F63" s="166"/>
      <c r="G63" s="166"/>
      <c r="H63" s="166"/>
      <c r="I63" s="167"/>
      <c r="J63" s="168">
        <f>J119</f>
        <v>0</v>
      </c>
      <c r="K63" s="169"/>
    </row>
    <row r="64" spans="2:47" s="9" customFormat="1" ht="19.899999999999999" customHeight="1">
      <c r="B64" s="163"/>
      <c r="C64" s="164"/>
      <c r="D64" s="165" t="s">
        <v>106</v>
      </c>
      <c r="E64" s="166"/>
      <c r="F64" s="166"/>
      <c r="G64" s="166"/>
      <c r="H64" s="166"/>
      <c r="I64" s="167"/>
      <c r="J64" s="168">
        <f>J148</f>
        <v>0</v>
      </c>
      <c r="K64" s="169"/>
    </row>
    <row r="65" spans="2:12" s="9" customFormat="1" ht="19.899999999999999" customHeight="1">
      <c r="B65" s="163"/>
      <c r="C65" s="164"/>
      <c r="D65" s="165" t="s">
        <v>107</v>
      </c>
      <c r="E65" s="166"/>
      <c r="F65" s="166"/>
      <c r="G65" s="166"/>
      <c r="H65" s="166"/>
      <c r="I65" s="167"/>
      <c r="J65" s="168">
        <f>J212</f>
        <v>0</v>
      </c>
      <c r="K65" s="169"/>
    </row>
    <row r="66" spans="2:12" s="9" customFormat="1" ht="19.899999999999999" customHeight="1">
      <c r="B66" s="163"/>
      <c r="C66" s="164"/>
      <c r="D66" s="165" t="s">
        <v>108</v>
      </c>
      <c r="E66" s="166"/>
      <c r="F66" s="166"/>
      <c r="G66" s="166"/>
      <c r="H66" s="166"/>
      <c r="I66" s="167"/>
      <c r="J66" s="168">
        <f>J239</f>
        <v>0</v>
      </c>
      <c r="K66" s="169"/>
    </row>
    <row r="67" spans="2:12" s="9" customFormat="1" ht="19.899999999999999" customHeight="1">
      <c r="B67" s="163"/>
      <c r="C67" s="164"/>
      <c r="D67" s="165" t="s">
        <v>109</v>
      </c>
      <c r="E67" s="166"/>
      <c r="F67" s="166"/>
      <c r="G67" s="166"/>
      <c r="H67" s="166"/>
      <c r="I67" s="167"/>
      <c r="J67" s="168">
        <f>J293</f>
        <v>0</v>
      </c>
      <c r="K67" s="169"/>
    </row>
    <row r="68" spans="2:12" s="9" customFormat="1" ht="19.899999999999999" customHeight="1">
      <c r="B68" s="163"/>
      <c r="C68" s="164"/>
      <c r="D68" s="165" t="s">
        <v>110</v>
      </c>
      <c r="E68" s="166"/>
      <c r="F68" s="166"/>
      <c r="G68" s="166"/>
      <c r="H68" s="166"/>
      <c r="I68" s="167"/>
      <c r="J68" s="168">
        <f>J320</f>
        <v>0</v>
      </c>
      <c r="K68" s="169"/>
    </row>
    <row r="69" spans="2:12" s="9" customFormat="1" ht="19.899999999999999" customHeight="1">
      <c r="B69" s="163"/>
      <c r="C69" s="164"/>
      <c r="D69" s="165" t="s">
        <v>111</v>
      </c>
      <c r="E69" s="166"/>
      <c r="F69" s="166"/>
      <c r="G69" s="166"/>
      <c r="H69" s="166"/>
      <c r="I69" s="167"/>
      <c r="J69" s="168">
        <f>J332</f>
        <v>0</v>
      </c>
      <c r="K69" s="169"/>
    </row>
    <row r="70" spans="2:12" s="9" customFormat="1" ht="19.899999999999999" customHeight="1">
      <c r="B70" s="163"/>
      <c r="C70" s="164"/>
      <c r="D70" s="165" t="s">
        <v>112</v>
      </c>
      <c r="E70" s="166"/>
      <c r="F70" s="166"/>
      <c r="G70" s="166"/>
      <c r="H70" s="166"/>
      <c r="I70" s="167"/>
      <c r="J70" s="168">
        <f>J356</f>
        <v>0</v>
      </c>
      <c r="K70" s="169"/>
    </row>
    <row r="71" spans="2:12" s="9" customFormat="1" ht="19.899999999999999" customHeight="1">
      <c r="B71" s="163"/>
      <c r="C71" s="164"/>
      <c r="D71" s="165" t="s">
        <v>113</v>
      </c>
      <c r="E71" s="166"/>
      <c r="F71" s="166"/>
      <c r="G71" s="166"/>
      <c r="H71" s="166"/>
      <c r="I71" s="167"/>
      <c r="J71" s="168">
        <f>J360</f>
        <v>0</v>
      </c>
      <c r="K71" s="169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25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46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9"/>
      <c r="J77" s="58"/>
      <c r="K77" s="58"/>
      <c r="L77" s="59"/>
    </row>
    <row r="78" spans="2:12" s="1" customFormat="1" ht="36.950000000000003" customHeight="1">
      <c r="B78" s="39"/>
      <c r="C78" s="60" t="s">
        <v>114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70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70"/>
      <c r="J80" s="61"/>
      <c r="K80" s="61"/>
      <c r="L80" s="59"/>
    </row>
    <row r="81" spans="2:65" s="1" customFormat="1" ht="16.5" customHeight="1">
      <c r="B81" s="39"/>
      <c r="C81" s="61"/>
      <c r="D81" s="61"/>
      <c r="E81" s="300" t="str">
        <f>E7</f>
        <v>Výstavba inženýrských sítí v prostoru Slatinice - produktovody a trubní sítě</v>
      </c>
      <c r="F81" s="301"/>
      <c r="G81" s="301"/>
      <c r="H81" s="301"/>
      <c r="I81" s="170"/>
      <c r="J81" s="61"/>
      <c r="K81" s="61"/>
      <c r="L81" s="59"/>
    </row>
    <row r="82" spans="2:65">
      <c r="B82" s="26"/>
      <c r="C82" s="63" t="s">
        <v>94</v>
      </c>
      <c r="D82" s="171"/>
      <c r="E82" s="171"/>
      <c r="F82" s="171"/>
      <c r="G82" s="171"/>
      <c r="H82" s="171"/>
      <c r="J82" s="171"/>
      <c r="K82" s="171"/>
      <c r="L82" s="172"/>
    </row>
    <row r="83" spans="2:65" s="1" customFormat="1" ht="16.5" customHeight="1">
      <c r="B83" s="39"/>
      <c r="C83" s="61"/>
      <c r="D83" s="61"/>
      <c r="E83" s="300" t="s">
        <v>95</v>
      </c>
      <c r="F83" s="302"/>
      <c r="G83" s="302"/>
      <c r="H83" s="302"/>
      <c r="I83" s="170"/>
      <c r="J83" s="61"/>
      <c r="K83" s="61"/>
      <c r="L83" s="59"/>
    </row>
    <row r="84" spans="2:65" s="1" customFormat="1" ht="14.45" customHeight="1">
      <c r="B84" s="39"/>
      <c r="C84" s="63" t="s">
        <v>96</v>
      </c>
      <c r="D84" s="61"/>
      <c r="E84" s="61"/>
      <c r="F84" s="61"/>
      <c r="G84" s="61"/>
      <c r="H84" s="61"/>
      <c r="I84" s="170"/>
      <c r="J84" s="61"/>
      <c r="K84" s="61"/>
      <c r="L84" s="59"/>
    </row>
    <row r="85" spans="2:65" s="1" customFormat="1" ht="17.25" customHeight="1">
      <c r="B85" s="39"/>
      <c r="C85" s="61"/>
      <c r="D85" s="61"/>
      <c r="E85" s="271" t="str">
        <f>E11</f>
        <v>1 - CESTNÍ SÍTĚ</v>
      </c>
      <c r="F85" s="302"/>
      <c r="G85" s="302"/>
      <c r="H85" s="302"/>
      <c r="I85" s="170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70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73" t="str">
        <f>F14</f>
        <v xml:space="preserve"> </v>
      </c>
      <c r="G87" s="61"/>
      <c r="H87" s="61"/>
      <c r="I87" s="174" t="s">
        <v>25</v>
      </c>
      <c r="J87" s="71" t="str">
        <f>IF(J14="","",J14)</f>
        <v>20. 11. 2017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70"/>
      <c r="J88" s="61"/>
      <c r="K88" s="61"/>
      <c r="L88" s="59"/>
    </row>
    <row r="89" spans="2:65" s="1" customFormat="1">
      <c r="B89" s="39"/>
      <c r="C89" s="63" t="s">
        <v>27</v>
      </c>
      <c r="D89" s="61"/>
      <c r="E89" s="61"/>
      <c r="F89" s="173" t="str">
        <f>E17</f>
        <v>Vršanská uhelná a.s.</v>
      </c>
      <c r="G89" s="61"/>
      <c r="H89" s="61"/>
      <c r="I89" s="174" t="s">
        <v>33</v>
      </c>
      <c r="J89" s="173" t="str">
        <f>E23</f>
        <v>B-PROJEKTY Teplice s.r.o.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73" t="str">
        <f>IF(E20="","",E20)</f>
        <v/>
      </c>
      <c r="G90" s="61"/>
      <c r="H90" s="61"/>
      <c r="I90" s="170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70"/>
      <c r="J91" s="61"/>
      <c r="K91" s="61"/>
      <c r="L91" s="59"/>
    </row>
    <row r="92" spans="2:65" s="10" customFormat="1" ht="29.25" customHeight="1">
      <c r="B92" s="175"/>
      <c r="C92" s="176" t="s">
        <v>115</v>
      </c>
      <c r="D92" s="177" t="s">
        <v>57</v>
      </c>
      <c r="E92" s="177" t="s">
        <v>53</v>
      </c>
      <c r="F92" s="177" t="s">
        <v>116</v>
      </c>
      <c r="G92" s="177" t="s">
        <v>117</v>
      </c>
      <c r="H92" s="177" t="s">
        <v>118</v>
      </c>
      <c r="I92" s="178" t="s">
        <v>119</v>
      </c>
      <c r="J92" s="177" t="s">
        <v>100</v>
      </c>
      <c r="K92" s="179" t="s">
        <v>120</v>
      </c>
      <c r="L92" s="180"/>
      <c r="M92" s="79" t="s">
        <v>121</v>
      </c>
      <c r="N92" s="80" t="s">
        <v>42</v>
      </c>
      <c r="O92" s="80" t="s">
        <v>122</v>
      </c>
      <c r="P92" s="80" t="s">
        <v>123</v>
      </c>
      <c r="Q92" s="80" t="s">
        <v>124</v>
      </c>
      <c r="R92" s="80" t="s">
        <v>125</v>
      </c>
      <c r="S92" s="80" t="s">
        <v>126</v>
      </c>
      <c r="T92" s="81" t="s">
        <v>127</v>
      </c>
    </row>
    <row r="93" spans="2:65" s="1" customFormat="1" ht="29.25" customHeight="1">
      <c r="B93" s="39"/>
      <c r="C93" s="85" t="s">
        <v>101</v>
      </c>
      <c r="D93" s="61"/>
      <c r="E93" s="61"/>
      <c r="F93" s="61"/>
      <c r="G93" s="61"/>
      <c r="H93" s="61"/>
      <c r="I93" s="170"/>
      <c r="J93" s="181">
        <f>BK93</f>
        <v>0</v>
      </c>
      <c r="K93" s="61"/>
      <c r="L93" s="59"/>
      <c r="M93" s="82"/>
      <c r="N93" s="83"/>
      <c r="O93" s="83"/>
      <c r="P93" s="182">
        <f>P94</f>
        <v>0</v>
      </c>
      <c r="Q93" s="83"/>
      <c r="R93" s="182">
        <f>R94</f>
        <v>560.30363970000008</v>
      </c>
      <c r="S93" s="83"/>
      <c r="T93" s="183">
        <f>T94</f>
        <v>0</v>
      </c>
      <c r="AT93" s="22" t="s">
        <v>71</v>
      </c>
      <c r="AU93" s="22" t="s">
        <v>102</v>
      </c>
      <c r="BK93" s="184">
        <f>BK94</f>
        <v>0</v>
      </c>
    </row>
    <row r="94" spans="2:65" s="11" customFormat="1" ht="37.35" customHeight="1">
      <c r="B94" s="185"/>
      <c r="C94" s="186"/>
      <c r="D94" s="187" t="s">
        <v>71</v>
      </c>
      <c r="E94" s="188" t="s">
        <v>128</v>
      </c>
      <c r="F94" s="188" t="s">
        <v>128</v>
      </c>
      <c r="G94" s="186"/>
      <c r="H94" s="186"/>
      <c r="I94" s="189"/>
      <c r="J94" s="190">
        <f>BK94</f>
        <v>0</v>
      </c>
      <c r="K94" s="186"/>
      <c r="L94" s="191"/>
      <c r="M94" s="192"/>
      <c r="N94" s="193"/>
      <c r="O94" s="193"/>
      <c r="P94" s="194">
        <f>P95+P119+P148+P212+P239+P293+P320+P332+P356+P360</f>
        <v>0</v>
      </c>
      <c r="Q94" s="193"/>
      <c r="R94" s="194">
        <f>R95+R119+R148+R212+R239+R293+R320+R332+R356+R360</f>
        <v>560.30363970000008</v>
      </c>
      <c r="S94" s="193"/>
      <c r="T94" s="195">
        <f>T95+T119+T148+T212+T239+T293+T320+T332+T356+T360</f>
        <v>0</v>
      </c>
      <c r="AR94" s="196" t="s">
        <v>79</v>
      </c>
      <c r="AT94" s="197" t="s">
        <v>71</v>
      </c>
      <c r="AU94" s="197" t="s">
        <v>72</v>
      </c>
      <c r="AY94" s="196" t="s">
        <v>129</v>
      </c>
      <c r="BK94" s="198">
        <f>BK95+BK119+BK148+BK212+BK239+BK293+BK320+BK332+BK356+BK360</f>
        <v>0</v>
      </c>
    </row>
    <row r="95" spans="2:65" s="11" customFormat="1" ht="19.899999999999999" customHeight="1">
      <c r="B95" s="185"/>
      <c r="C95" s="186"/>
      <c r="D95" s="187" t="s">
        <v>71</v>
      </c>
      <c r="E95" s="199" t="s">
        <v>130</v>
      </c>
      <c r="F95" s="199" t="s">
        <v>131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SUM(P96:P118)</f>
        <v>0</v>
      </c>
      <c r="Q95" s="193"/>
      <c r="R95" s="194">
        <f>SUM(R96:R118)</f>
        <v>0</v>
      </c>
      <c r="S95" s="193"/>
      <c r="T95" s="195">
        <f>SUM(T96:T118)</f>
        <v>0</v>
      </c>
      <c r="AR95" s="196" t="s">
        <v>79</v>
      </c>
      <c r="AT95" s="197" t="s">
        <v>71</v>
      </c>
      <c r="AU95" s="197" t="s">
        <v>79</v>
      </c>
      <c r="AY95" s="196" t="s">
        <v>129</v>
      </c>
      <c r="BK95" s="198">
        <f>SUM(BK96:BK118)</f>
        <v>0</v>
      </c>
    </row>
    <row r="96" spans="2:65" s="1" customFormat="1" ht="25.5" customHeight="1">
      <c r="B96" s="39"/>
      <c r="C96" s="201" t="s">
        <v>79</v>
      </c>
      <c r="D96" s="201" t="s">
        <v>132</v>
      </c>
      <c r="E96" s="202" t="s">
        <v>133</v>
      </c>
      <c r="F96" s="203" t="s">
        <v>134</v>
      </c>
      <c r="G96" s="204" t="s">
        <v>135</v>
      </c>
      <c r="H96" s="205">
        <v>2119.33</v>
      </c>
      <c r="I96" s="206"/>
      <c r="J96" s="207">
        <f>ROUND(I96*H96,2)</f>
        <v>0</v>
      </c>
      <c r="K96" s="203" t="s">
        <v>136</v>
      </c>
      <c r="L96" s="59"/>
      <c r="M96" s="208" t="s">
        <v>21</v>
      </c>
      <c r="N96" s="209" t="s">
        <v>43</v>
      </c>
      <c r="O96" s="40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2" t="s">
        <v>85</v>
      </c>
      <c r="AT96" s="22" t="s">
        <v>132</v>
      </c>
      <c r="AU96" s="22" t="s">
        <v>81</v>
      </c>
      <c r="AY96" s="22" t="s">
        <v>129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2" t="s">
        <v>79</v>
      </c>
      <c r="BK96" s="212">
        <f>ROUND(I96*H96,2)</f>
        <v>0</v>
      </c>
      <c r="BL96" s="22" t="s">
        <v>85</v>
      </c>
      <c r="BM96" s="22" t="s">
        <v>137</v>
      </c>
    </row>
    <row r="97" spans="2:65" s="1" customFormat="1" ht="25.5" customHeight="1">
      <c r="B97" s="39"/>
      <c r="C97" s="201" t="s">
        <v>81</v>
      </c>
      <c r="D97" s="201" t="s">
        <v>132</v>
      </c>
      <c r="E97" s="202" t="s">
        <v>138</v>
      </c>
      <c r="F97" s="203" t="s">
        <v>139</v>
      </c>
      <c r="G97" s="204" t="s">
        <v>135</v>
      </c>
      <c r="H97" s="205">
        <v>2331.2629999999999</v>
      </c>
      <c r="I97" s="206"/>
      <c r="J97" s="207">
        <f>ROUND(I97*H97,2)</f>
        <v>0</v>
      </c>
      <c r="K97" s="203" t="s">
        <v>136</v>
      </c>
      <c r="L97" s="59"/>
      <c r="M97" s="208" t="s">
        <v>21</v>
      </c>
      <c r="N97" s="209" t="s">
        <v>43</v>
      </c>
      <c r="O97" s="40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22" t="s">
        <v>85</v>
      </c>
      <c r="AT97" s="22" t="s">
        <v>132</v>
      </c>
      <c r="AU97" s="22" t="s">
        <v>81</v>
      </c>
      <c r="AY97" s="22" t="s">
        <v>129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2" t="s">
        <v>79</v>
      </c>
      <c r="BK97" s="212">
        <f>ROUND(I97*H97,2)</f>
        <v>0</v>
      </c>
      <c r="BL97" s="22" t="s">
        <v>85</v>
      </c>
      <c r="BM97" s="22" t="s">
        <v>140</v>
      </c>
    </row>
    <row r="98" spans="2:65" s="1" customFormat="1" ht="25.5" customHeight="1">
      <c r="B98" s="39"/>
      <c r="C98" s="201" t="s">
        <v>141</v>
      </c>
      <c r="D98" s="201" t="s">
        <v>132</v>
      </c>
      <c r="E98" s="202" t="s">
        <v>142</v>
      </c>
      <c r="F98" s="203" t="s">
        <v>143</v>
      </c>
      <c r="G98" s="204" t="s">
        <v>135</v>
      </c>
      <c r="H98" s="205">
        <v>2755.1289999999999</v>
      </c>
      <c r="I98" s="206"/>
      <c r="J98" s="207">
        <f>ROUND(I98*H98,2)</f>
        <v>0</v>
      </c>
      <c r="K98" s="203" t="s">
        <v>136</v>
      </c>
      <c r="L98" s="59"/>
      <c r="M98" s="208" t="s">
        <v>21</v>
      </c>
      <c r="N98" s="209" t="s">
        <v>43</v>
      </c>
      <c r="O98" s="40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22" t="s">
        <v>85</v>
      </c>
      <c r="AT98" s="22" t="s">
        <v>132</v>
      </c>
      <c r="AU98" s="22" t="s">
        <v>81</v>
      </c>
      <c r="AY98" s="22" t="s">
        <v>129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2" t="s">
        <v>79</v>
      </c>
      <c r="BK98" s="212">
        <f>ROUND(I98*H98,2)</f>
        <v>0</v>
      </c>
      <c r="BL98" s="22" t="s">
        <v>85</v>
      </c>
      <c r="BM98" s="22" t="s">
        <v>144</v>
      </c>
    </row>
    <row r="99" spans="2:65" s="1" customFormat="1" ht="38.25" customHeight="1">
      <c r="B99" s="39"/>
      <c r="C99" s="201" t="s">
        <v>85</v>
      </c>
      <c r="D99" s="201" t="s">
        <v>132</v>
      </c>
      <c r="E99" s="202" t="s">
        <v>145</v>
      </c>
      <c r="F99" s="203" t="s">
        <v>146</v>
      </c>
      <c r="G99" s="204" t="s">
        <v>147</v>
      </c>
      <c r="H99" s="205">
        <v>881.64099999999996</v>
      </c>
      <c r="I99" s="206"/>
      <c r="J99" s="207">
        <f>ROUND(I99*H99,2)</f>
        <v>0</v>
      </c>
      <c r="K99" s="203" t="s">
        <v>136</v>
      </c>
      <c r="L99" s="59"/>
      <c r="M99" s="208" t="s">
        <v>21</v>
      </c>
      <c r="N99" s="209" t="s">
        <v>43</v>
      </c>
      <c r="O99" s="40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2" t="s">
        <v>85</v>
      </c>
      <c r="AT99" s="22" t="s">
        <v>132</v>
      </c>
      <c r="AU99" s="22" t="s">
        <v>81</v>
      </c>
      <c r="AY99" s="22" t="s">
        <v>129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2" t="s">
        <v>79</v>
      </c>
      <c r="BK99" s="212">
        <f>ROUND(I99*H99,2)</f>
        <v>0</v>
      </c>
      <c r="BL99" s="22" t="s">
        <v>85</v>
      </c>
      <c r="BM99" s="22" t="s">
        <v>148</v>
      </c>
    </row>
    <row r="100" spans="2:65" s="12" customFormat="1" ht="13.5">
      <c r="B100" s="213"/>
      <c r="C100" s="214"/>
      <c r="D100" s="215" t="s">
        <v>149</v>
      </c>
      <c r="E100" s="216" t="s">
        <v>21</v>
      </c>
      <c r="F100" s="217" t="s">
        <v>150</v>
      </c>
      <c r="G100" s="214"/>
      <c r="H100" s="218">
        <v>881.64099999999996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149</v>
      </c>
      <c r="AU100" s="224" t="s">
        <v>81</v>
      </c>
      <c r="AV100" s="12" t="s">
        <v>81</v>
      </c>
      <c r="AW100" s="12" t="s">
        <v>35</v>
      </c>
      <c r="AX100" s="12" t="s">
        <v>79</v>
      </c>
      <c r="AY100" s="224" t="s">
        <v>129</v>
      </c>
    </row>
    <row r="101" spans="2:65" s="1" customFormat="1" ht="38.25" customHeight="1">
      <c r="B101" s="39"/>
      <c r="C101" s="201" t="s">
        <v>151</v>
      </c>
      <c r="D101" s="201" t="s">
        <v>132</v>
      </c>
      <c r="E101" s="202" t="s">
        <v>152</v>
      </c>
      <c r="F101" s="203" t="s">
        <v>153</v>
      </c>
      <c r="G101" s="204" t="s">
        <v>147</v>
      </c>
      <c r="H101" s="205">
        <v>264.49200000000002</v>
      </c>
      <c r="I101" s="206"/>
      <c r="J101" s="207">
        <f>ROUND(I101*H101,2)</f>
        <v>0</v>
      </c>
      <c r="K101" s="203" t="s">
        <v>136</v>
      </c>
      <c r="L101" s="59"/>
      <c r="M101" s="208" t="s">
        <v>21</v>
      </c>
      <c r="N101" s="209" t="s">
        <v>43</v>
      </c>
      <c r="O101" s="40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2" t="s">
        <v>85</v>
      </c>
      <c r="AT101" s="22" t="s">
        <v>132</v>
      </c>
      <c r="AU101" s="22" t="s">
        <v>81</v>
      </c>
      <c r="AY101" s="22" t="s">
        <v>129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2" t="s">
        <v>79</v>
      </c>
      <c r="BK101" s="212">
        <f>ROUND(I101*H101,2)</f>
        <v>0</v>
      </c>
      <c r="BL101" s="22" t="s">
        <v>85</v>
      </c>
      <c r="BM101" s="22" t="s">
        <v>154</v>
      </c>
    </row>
    <row r="102" spans="2:65" s="12" customFormat="1" ht="13.5">
      <c r="B102" s="213"/>
      <c r="C102" s="214"/>
      <c r="D102" s="215" t="s">
        <v>149</v>
      </c>
      <c r="E102" s="214"/>
      <c r="F102" s="217" t="s">
        <v>155</v>
      </c>
      <c r="G102" s="214"/>
      <c r="H102" s="218">
        <v>264.49200000000002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149</v>
      </c>
      <c r="AU102" s="224" t="s">
        <v>81</v>
      </c>
      <c r="AV102" s="12" t="s">
        <v>81</v>
      </c>
      <c r="AW102" s="12" t="s">
        <v>6</v>
      </c>
      <c r="AX102" s="12" t="s">
        <v>79</v>
      </c>
      <c r="AY102" s="224" t="s">
        <v>129</v>
      </c>
    </row>
    <row r="103" spans="2:65" s="1" customFormat="1" ht="38.25" customHeight="1">
      <c r="B103" s="39"/>
      <c r="C103" s="201" t="s">
        <v>156</v>
      </c>
      <c r="D103" s="201" t="s">
        <v>132</v>
      </c>
      <c r="E103" s="202" t="s">
        <v>157</v>
      </c>
      <c r="F103" s="203" t="s">
        <v>158</v>
      </c>
      <c r="G103" s="204" t="s">
        <v>147</v>
      </c>
      <c r="H103" s="205">
        <v>786.88300000000004</v>
      </c>
      <c r="I103" s="206"/>
      <c r="J103" s="207">
        <f>ROUND(I103*H103,2)</f>
        <v>0</v>
      </c>
      <c r="K103" s="203" t="s">
        <v>136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85</v>
      </c>
      <c r="AT103" s="22" t="s">
        <v>132</v>
      </c>
      <c r="AU103" s="22" t="s">
        <v>81</v>
      </c>
      <c r="AY103" s="22" t="s">
        <v>129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85</v>
      </c>
      <c r="BM103" s="22" t="s">
        <v>159</v>
      </c>
    </row>
    <row r="104" spans="2:65" s="12" customFormat="1" ht="13.5">
      <c r="B104" s="213"/>
      <c r="C104" s="214"/>
      <c r="D104" s="215" t="s">
        <v>149</v>
      </c>
      <c r="E104" s="216" t="s">
        <v>21</v>
      </c>
      <c r="F104" s="217" t="s">
        <v>160</v>
      </c>
      <c r="G104" s="214"/>
      <c r="H104" s="218">
        <v>786.88300000000004</v>
      </c>
      <c r="I104" s="219"/>
      <c r="J104" s="214"/>
      <c r="K104" s="214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149</v>
      </c>
      <c r="AU104" s="224" t="s">
        <v>81</v>
      </c>
      <c r="AV104" s="12" t="s">
        <v>81</v>
      </c>
      <c r="AW104" s="12" t="s">
        <v>35</v>
      </c>
      <c r="AX104" s="12" t="s">
        <v>79</v>
      </c>
      <c r="AY104" s="224" t="s">
        <v>129</v>
      </c>
    </row>
    <row r="105" spans="2:65" s="1" customFormat="1" ht="25.5" customHeight="1">
      <c r="B105" s="39"/>
      <c r="C105" s="201" t="s">
        <v>161</v>
      </c>
      <c r="D105" s="201" t="s">
        <v>132</v>
      </c>
      <c r="E105" s="202" t="s">
        <v>162</v>
      </c>
      <c r="F105" s="203" t="s">
        <v>163</v>
      </c>
      <c r="G105" s="204" t="s">
        <v>135</v>
      </c>
      <c r="H105" s="205">
        <v>2204.1030000000001</v>
      </c>
      <c r="I105" s="206"/>
      <c r="J105" s="207">
        <f>ROUND(I105*H105,2)</f>
        <v>0</v>
      </c>
      <c r="K105" s="203" t="s">
        <v>136</v>
      </c>
      <c r="L105" s="59"/>
      <c r="M105" s="208" t="s">
        <v>21</v>
      </c>
      <c r="N105" s="209" t="s">
        <v>43</v>
      </c>
      <c r="O105" s="40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2" t="s">
        <v>85</v>
      </c>
      <c r="AT105" s="22" t="s">
        <v>132</v>
      </c>
      <c r="AU105" s="22" t="s">
        <v>81</v>
      </c>
      <c r="AY105" s="22" t="s">
        <v>129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2" t="s">
        <v>79</v>
      </c>
      <c r="BK105" s="212">
        <f>ROUND(I105*H105,2)</f>
        <v>0</v>
      </c>
      <c r="BL105" s="22" t="s">
        <v>85</v>
      </c>
      <c r="BM105" s="22" t="s">
        <v>164</v>
      </c>
    </row>
    <row r="106" spans="2:65" s="12" customFormat="1" ht="13.5">
      <c r="B106" s="213"/>
      <c r="C106" s="214"/>
      <c r="D106" s="215" t="s">
        <v>149</v>
      </c>
      <c r="E106" s="216" t="s">
        <v>21</v>
      </c>
      <c r="F106" s="217" t="s">
        <v>165</v>
      </c>
      <c r="G106" s="214"/>
      <c r="H106" s="218">
        <v>2204.1030000000001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149</v>
      </c>
      <c r="AU106" s="224" t="s">
        <v>81</v>
      </c>
      <c r="AV106" s="12" t="s">
        <v>81</v>
      </c>
      <c r="AW106" s="12" t="s">
        <v>35</v>
      </c>
      <c r="AX106" s="12" t="s">
        <v>79</v>
      </c>
      <c r="AY106" s="224" t="s">
        <v>129</v>
      </c>
    </row>
    <row r="107" spans="2:65" s="1" customFormat="1" ht="16.5" customHeight="1">
      <c r="B107" s="39"/>
      <c r="C107" s="225" t="s">
        <v>166</v>
      </c>
      <c r="D107" s="225" t="s">
        <v>167</v>
      </c>
      <c r="E107" s="226" t="s">
        <v>168</v>
      </c>
      <c r="F107" s="227" t="s">
        <v>169</v>
      </c>
      <c r="G107" s="228" t="s">
        <v>170</v>
      </c>
      <c r="H107" s="229">
        <v>646.24300000000005</v>
      </c>
      <c r="I107" s="230"/>
      <c r="J107" s="231">
        <f>ROUND(I107*H107,2)</f>
        <v>0</v>
      </c>
      <c r="K107" s="227" t="s">
        <v>21</v>
      </c>
      <c r="L107" s="232"/>
      <c r="M107" s="233" t="s">
        <v>21</v>
      </c>
      <c r="N107" s="234" t="s">
        <v>43</v>
      </c>
      <c r="O107" s="40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22" t="s">
        <v>166</v>
      </c>
      <c r="AT107" s="22" t="s">
        <v>167</v>
      </c>
      <c r="AU107" s="22" t="s">
        <v>81</v>
      </c>
      <c r="AY107" s="22" t="s">
        <v>129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2" t="s">
        <v>79</v>
      </c>
      <c r="BK107" s="212">
        <f>ROUND(I107*H107,2)</f>
        <v>0</v>
      </c>
      <c r="BL107" s="22" t="s">
        <v>85</v>
      </c>
      <c r="BM107" s="22" t="s">
        <v>171</v>
      </c>
    </row>
    <row r="108" spans="2:65" s="1" customFormat="1" ht="27">
      <c r="B108" s="39"/>
      <c r="C108" s="61"/>
      <c r="D108" s="215" t="s">
        <v>172</v>
      </c>
      <c r="E108" s="61"/>
      <c r="F108" s="235" t="s">
        <v>173</v>
      </c>
      <c r="G108" s="61"/>
      <c r="H108" s="61"/>
      <c r="I108" s="170"/>
      <c r="J108" s="61"/>
      <c r="K108" s="61"/>
      <c r="L108" s="59"/>
      <c r="M108" s="236"/>
      <c r="N108" s="40"/>
      <c r="O108" s="40"/>
      <c r="P108" s="40"/>
      <c r="Q108" s="40"/>
      <c r="R108" s="40"/>
      <c r="S108" s="40"/>
      <c r="T108" s="76"/>
      <c r="AT108" s="22" t="s">
        <v>172</v>
      </c>
      <c r="AU108" s="22" t="s">
        <v>81</v>
      </c>
    </row>
    <row r="109" spans="2:65" s="12" customFormat="1" ht="13.5">
      <c r="B109" s="213"/>
      <c r="C109" s="214"/>
      <c r="D109" s="215" t="s">
        <v>149</v>
      </c>
      <c r="E109" s="216" t="s">
        <v>21</v>
      </c>
      <c r="F109" s="217" t="s">
        <v>174</v>
      </c>
      <c r="G109" s="214"/>
      <c r="H109" s="218">
        <v>646.24300000000005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149</v>
      </c>
      <c r="AU109" s="224" t="s">
        <v>81</v>
      </c>
      <c r="AV109" s="12" t="s">
        <v>81</v>
      </c>
      <c r="AW109" s="12" t="s">
        <v>35</v>
      </c>
      <c r="AX109" s="12" t="s">
        <v>79</v>
      </c>
      <c r="AY109" s="224" t="s">
        <v>129</v>
      </c>
    </row>
    <row r="110" spans="2:65" s="1" customFormat="1" ht="25.5" customHeight="1">
      <c r="B110" s="39"/>
      <c r="C110" s="201" t="s">
        <v>175</v>
      </c>
      <c r="D110" s="201" t="s">
        <v>132</v>
      </c>
      <c r="E110" s="202" t="s">
        <v>176</v>
      </c>
      <c r="F110" s="203" t="s">
        <v>177</v>
      </c>
      <c r="G110" s="204" t="s">
        <v>135</v>
      </c>
      <c r="H110" s="205">
        <v>2204.1030000000001</v>
      </c>
      <c r="I110" s="206"/>
      <c r="J110" s="207">
        <f>ROUND(I110*H110,2)</f>
        <v>0</v>
      </c>
      <c r="K110" s="203" t="s">
        <v>136</v>
      </c>
      <c r="L110" s="59"/>
      <c r="M110" s="208" t="s">
        <v>21</v>
      </c>
      <c r="N110" s="209" t="s">
        <v>43</v>
      </c>
      <c r="O110" s="40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2" t="s">
        <v>85</v>
      </c>
      <c r="AT110" s="22" t="s">
        <v>132</v>
      </c>
      <c r="AU110" s="22" t="s">
        <v>81</v>
      </c>
      <c r="AY110" s="22" t="s">
        <v>129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2" t="s">
        <v>79</v>
      </c>
      <c r="BK110" s="212">
        <f>ROUND(I110*H110,2)</f>
        <v>0</v>
      </c>
      <c r="BL110" s="22" t="s">
        <v>85</v>
      </c>
      <c r="BM110" s="22" t="s">
        <v>178</v>
      </c>
    </row>
    <row r="111" spans="2:65" s="12" customFormat="1" ht="13.5">
      <c r="B111" s="213"/>
      <c r="C111" s="214"/>
      <c r="D111" s="215" t="s">
        <v>149</v>
      </c>
      <c r="E111" s="216" t="s">
        <v>21</v>
      </c>
      <c r="F111" s="217" t="s">
        <v>165</v>
      </c>
      <c r="G111" s="214"/>
      <c r="H111" s="218">
        <v>2204.1030000000001</v>
      </c>
      <c r="I111" s="219"/>
      <c r="J111" s="214"/>
      <c r="K111" s="214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149</v>
      </c>
      <c r="AU111" s="224" t="s">
        <v>81</v>
      </c>
      <c r="AV111" s="12" t="s">
        <v>81</v>
      </c>
      <c r="AW111" s="12" t="s">
        <v>35</v>
      </c>
      <c r="AX111" s="12" t="s">
        <v>79</v>
      </c>
      <c r="AY111" s="224" t="s">
        <v>129</v>
      </c>
    </row>
    <row r="112" spans="2:65" s="1" customFormat="1" ht="51" customHeight="1">
      <c r="B112" s="39"/>
      <c r="C112" s="201" t="s">
        <v>179</v>
      </c>
      <c r="D112" s="201" t="s">
        <v>132</v>
      </c>
      <c r="E112" s="202" t="s">
        <v>180</v>
      </c>
      <c r="F112" s="203" t="s">
        <v>181</v>
      </c>
      <c r="G112" s="204" t="s">
        <v>135</v>
      </c>
      <c r="H112" s="205">
        <v>551.02599999999995</v>
      </c>
      <c r="I112" s="206"/>
      <c r="J112" s="207">
        <f>ROUND(I112*H112,2)</f>
        <v>0</v>
      </c>
      <c r="K112" s="203" t="s">
        <v>136</v>
      </c>
      <c r="L112" s="59"/>
      <c r="M112" s="208" t="s">
        <v>21</v>
      </c>
      <c r="N112" s="209" t="s">
        <v>43</v>
      </c>
      <c r="O112" s="40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AR112" s="22" t="s">
        <v>85</v>
      </c>
      <c r="AT112" s="22" t="s">
        <v>132</v>
      </c>
      <c r="AU112" s="22" t="s">
        <v>81</v>
      </c>
      <c r="AY112" s="22" t="s">
        <v>129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2" t="s">
        <v>79</v>
      </c>
      <c r="BK112" s="212">
        <f>ROUND(I112*H112,2)</f>
        <v>0</v>
      </c>
      <c r="BL112" s="22" t="s">
        <v>85</v>
      </c>
      <c r="BM112" s="22" t="s">
        <v>182</v>
      </c>
    </row>
    <row r="113" spans="2:65" s="12" customFormat="1" ht="13.5">
      <c r="B113" s="213"/>
      <c r="C113" s="214"/>
      <c r="D113" s="215" t="s">
        <v>149</v>
      </c>
      <c r="E113" s="216" t="s">
        <v>21</v>
      </c>
      <c r="F113" s="217" t="s">
        <v>183</v>
      </c>
      <c r="G113" s="214"/>
      <c r="H113" s="218">
        <v>551.02599999999995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149</v>
      </c>
      <c r="AU113" s="224" t="s">
        <v>81</v>
      </c>
      <c r="AV113" s="12" t="s">
        <v>81</v>
      </c>
      <c r="AW113" s="12" t="s">
        <v>35</v>
      </c>
      <c r="AX113" s="12" t="s">
        <v>79</v>
      </c>
      <c r="AY113" s="224" t="s">
        <v>129</v>
      </c>
    </row>
    <row r="114" spans="2:65" s="1" customFormat="1" ht="16.5" customHeight="1">
      <c r="B114" s="39"/>
      <c r="C114" s="225" t="s">
        <v>184</v>
      </c>
      <c r="D114" s="225" t="s">
        <v>167</v>
      </c>
      <c r="E114" s="226" t="s">
        <v>185</v>
      </c>
      <c r="F114" s="227" t="s">
        <v>186</v>
      </c>
      <c r="G114" s="228" t="s">
        <v>170</v>
      </c>
      <c r="H114" s="229">
        <v>11.682</v>
      </c>
      <c r="I114" s="230"/>
      <c r="J114" s="231">
        <f>ROUND(I114*H114,2)</f>
        <v>0</v>
      </c>
      <c r="K114" s="227" t="s">
        <v>136</v>
      </c>
      <c r="L114" s="232"/>
      <c r="M114" s="233" t="s">
        <v>21</v>
      </c>
      <c r="N114" s="234" t="s">
        <v>43</v>
      </c>
      <c r="O114" s="40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22" t="s">
        <v>166</v>
      </c>
      <c r="AT114" s="22" t="s">
        <v>167</v>
      </c>
      <c r="AU114" s="22" t="s">
        <v>81</v>
      </c>
      <c r="AY114" s="22" t="s">
        <v>129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2" t="s">
        <v>79</v>
      </c>
      <c r="BK114" s="212">
        <f>ROUND(I114*H114,2)</f>
        <v>0</v>
      </c>
      <c r="BL114" s="22" t="s">
        <v>85</v>
      </c>
      <c r="BM114" s="22" t="s">
        <v>187</v>
      </c>
    </row>
    <row r="115" spans="2:65" s="12" customFormat="1" ht="13.5">
      <c r="B115" s="213"/>
      <c r="C115" s="214"/>
      <c r="D115" s="215" t="s">
        <v>149</v>
      </c>
      <c r="E115" s="216" t="s">
        <v>21</v>
      </c>
      <c r="F115" s="217" t="s">
        <v>188</v>
      </c>
      <c r="G115" s="214"/>
      <c r="H115" s="218">
        <v>11.682</v>
      </c>
      <c r="I115" s="219"/>
      <c r="J115" s="214"/>
      <c r="K115" s="214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149</v>
      </c>
      <c r="AU115" s="224" t="s">
        <v>81</v>
      </c>
      <c r="AV115" s="12" t="s">
        <v>81</v>
      </c>
      <c r="AW115" s="12" t="s">
        <v>35</v>
      </c>
      <c r="AX115" s="12" t="s">
        <v>79</v>
      </c>
      <c r="AY115" s="224" t="s">
        <v>129</v>
      </c>
    </row>
    <row r="116" spans="2:65" s="1" customFormat="1" ht="25.5" customHeight="1">
      <c r="B116" s="39"/>
      <c r="C116" s="201" t="s">
        <v>189</v>
      </c>
      <c r="D116" s="201" t="s">
        <v>132</v>
      </c>
      <c r="E116" s="202" t="s">
        <v>190</v>
      </c>
      <c r="F116" s="203" t="s">
        <v>191</v>
      </c>
      <c r="G116" s="204" t="s">
        <v>135</v>
      </c>
      <c r="H116" s="205">
        <v>2755.1289999999999</v>
      </c>
      <c r="I116" s="206"/>
      <c r="J116" s="207">
        <f>ROUND(I116*H116,2)</f>
        <v>0</v>
      </c>
      <c r="K116" s="203" t="s">
        <v>136</v>
      </c>
      <c r="L116" s="59"/>
      <c r="M116" s="208" t="s">
        <v>21</v>
      </c>
      <c r="N116" s="209" t="s">
        <v>43</v>
      </c>
      <c r="O116" s="40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AR116" s="22" t="s">
        <v>85</v>
      </c>
      <c r="AT116" s="22" t="s">
        <v>132</v>
      </c>
      <c r="AU116" s="22" t="s">
        <v>81</v>
      </c>
      <c r="AY116" s="22" t="s">
        <v>129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2" t="s">
        <v>79</v>
      </c>
      <c r="BK116" s="212">
        <f>ROUND(I116*H116,2)</f>
        <v>0</v>
      </c>
      <c r="BL116" s="22" t="s">
        <v>85</v>
      </c>
      <c r="BM116" s="22" t="s">
        <v>192</v>
      </c>
    </row>
    <row r="117" spans="2:65" s="1" customFormat="1" ht="25.5" customHeight="1">
      <c r="B117" s="39"/>
      <c r="C117" s="201" t="s">
        <v>193</v>
      </c>
      <c r="D117" s="201" t="s">
        <v>132</v>
      </c>
      <c r="E117" s="202" t="s">
        <v>194</v>
      </c>
      <c r="F117" s="203" t="s">
        <v>195</v>
      </c>
      <c r="G117" s="204" t="s">
        <v>135</v>
      </c>
      <c r="H117" s="205">
        <v>473.79</v>
      </c>
      <c r="I117" s="206"/>
      <c r="J117" s="207">
        <f>ROUND(I117*H117,2)</f>
        <v>0</v>
      </c>
      <c r="K117" s="203" t="s">
        <v>136</v>
      </c>
      <c r="L117" s="59"/>
      <c r="M117" s="208" t="s">
        <v>21</v>
      </c>
      <c r="N117" s="209" t="s">
        <v>43</v>
      </c>
      <c r="O117" s="40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2" t="s">
        <v>85</v>
      </c>
      <c r="AT117" s="22" t="s">
        <v>132</v>
      </c>
      <c r="AU117" s="22" t="s">
        <v>81</v>
      </c>
      <c r="AY117" s="22" t="s">
        <v>129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2" t="s">
        <v>79</v>
      </c>
      <c r="BK117" s="212">
        <f>ROUND(I117*H117,2)</f>
        <v>0</v>
      </c>
      <c r="BL117" s="22" t="s">
        <v>85</v>
      </c>
      <c r="BM117" s="22" t="s">
        <v>196</v>
      </c>
    </row>
    <row r="118" spans="2:65" s="1" customFormat="1" ht="51" customHeight="1">
      <c r="B118" s="39"/>
      <c r="C118" s="201" t="s">
        <v>197</v>
      </c>
      <c r="D118" s="201" t="s">
        <v>132</v>
      </c>
      <c r="E118" s="202" t="s">
        <v>198</v>
      </c>
      <c r="F118" s="203" t="s">
        <v>199</v>
      </c>
      <c r="G118" s="204" t="s">
        <v>147</v>
      </c>
      <c r="H118" s="205">
        <v>94.757999999999996</v>
      </c>
      <c r="I118" s="206"/>
      <c r="J118" s="207">
        <f>ROUND(I118*H118,2)</f>
        <v>0</v>
      </c>
      <c r="K118" s="203" t="s">
        <v>136</v>
      </c>
      <c r="L118" s="59"/>
      <c r="M118" s="208" t="s">
        <v>21</v>
      </c>
      <c r="N118" s="209" t="s">
        <v>43</v>
      </c>
      <c r="O118" s="40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AR118" s="22" t="s">
        <v>85</v>
      </c>
      <c r="AT118" s="22" t="s">
        <v>132</v>
      </c>
      <c r="AU118" s="22" t="s">
        <v>81</v>
      </c>
      <c r="AY118" s="22" t="s">
        <v>129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2" t="s">
        <v>79</v>
      </c>
      <c r="BK118" s="212">
        <f>ROUND(I118*H118,2)</f>
        <v>0</v>
      </c>
      <c r="BL118" s="22" t="s">
        <v>85</v>
      </c>
      <c r="BM118" s="22" t="s">
        <v>200</v>
      </c>
    </row>
    <row r="119" spans="2:65" s="11" customFormat="1" ht="29.85" customHeight="1">
      <c r="B119" s="185"/>
      <c r="C119" s="186"/>
      <c r="D119" s="187" t="s">
        <v>71</v>
      </c>
      <c r="E119" s="199" t="s">
        <v>201</v>
      </c>
      <c r="F119" s="199" t="s">
        <v>202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SUM(P120:P147)</f>
        <v>0</v>
      </c>
      <c r="Q119" s="193"/>
      <c r="R119" s="194">
        <f>SUM(R120:R147)</f>
        <v>49.572659999999999</v>
      </c>
      <c r="S119" s="193"/>
      <c r="T119" s="195">
        <f>SUM(T120:T147)</f>
        <v>0</v>
      </c>
      <c r="AR119" s="196" t="s">
        <v>79</v>
      </c>
      <c r="AT119" s="197" t="s">
        <v>71</v>
      </c>
      <c r="AU119" s="197" t="s">
        <v>79</v>
      </c>
      <c r="AY119" s="196" t="s">
        <v>129</v>
      </c>
      <c r="BK119" s="198">
        <f>SUM(BK120:BK147)</f>
        <v>0</v>
      </c>
    </row>
    <row r="120" spans="2:65" s="1" customFormat="1" ht="25.5" customHeight="1">
      <c r="B120" s="39"/>
      <c r="C120" s="201" t="s">
        <v>10</v>
      </c>
      <c r="D120" s="201" t="s">
        <v>132</v>
      </c>
      <c r="E120" s="202" t="s">
        <v>133</v>
      </c>
      <c r="F120" s="203" t="s">
        <v>134</v>
      </c>
      <c r="G120" s="204" t="s">
        <v>135</v>
      </c>
      <c r="H120" s="205">
        <v>4506.01</v>
      </c>
      <c r="I120" s="206"/>
      <c r="J120" s="207">
        <f>ROUND(I120*H120,2)</f>
        <v>0</v>
      </c>
      <c r="K120" s="203" t="s">
        <v>136</v>
      </c>
      <c r="L120" s="59"/>
      <c r="M120" s="208" t="s">
        <v>21</v>
      </c>
      <c r="N120" s="209" t="s">
        <v>43</v>
      </c>
      <c r="O120" s="40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AR120" s="22" t="s">
        <v>85</v>
      </c>
      <c r="AT120" s="22" t="s">
        <v>132</v>
      </c>
      <c r="AU120" s="22" t="s">
        <v>81</v>
      </c>
      <c r="AY120" s="22" t="s">
        <v>129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22" t="s">
        <v>79</v>
      </c>
      <c r="BK120" s="212">
        <f>ROUND(I120*H120,2)</f>
        <v>0</v>
      </c>
      <c r="BL120" s="22" t="s">
        <v>85</v>
      </c>
      <c r="BM120" s="22" t="s">
        <v>203</v>
      </c>
    </row>
    <row r="121" spans="2:65" s="1" customFormat="1" ht="25.5" customHeight="1">
      <c r="B121" s="39"/>
      <c r="C121" s="201" t="s">
        <v>204</v>
      </c>
      <c r="D121" s="201" t="s">
        <v>132</v>
      </c>
      <c r="E121" s="202" t="s">
        <v>138</v>
      </c>
      <c r="F121" s="203" t="s">
        <v>139</v>
      </c>
      <c r="G121" s="204" t="s">
        <v>135</v>
      </c>
      <c r="H121" s="205">
        <v>4956.6109999999999</v>
      </c>
      <c r="I121" s="206"/>
      <c r="J121" s="207">
        <f>ROUND(I121*H121,2)</f>
        <v>0</v>
      </c>
      <c r="K121" s="203" t="s">
        <v>136</v>
      </c>
      <c r="L121" s="59"/>
      <c r="M121" s="208" t="s">
        <v>21</v>
      </c>
      <c r="N121" s="209" t="s">
        <v>43</v>
      </c>
      <c r="O121" s="40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AR121" s="22" t="s">
        <v>85</v>
      </c>
      <c r="AT121" s="22" t="s">
        <v>132</v>
      </c>
      <c r="AU121" s="22" t="s">
        <v>81</v>
      </c>
      <c r="AY121" s="22" t="s">
        <v>129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2" t="s">
        <v>79</v>
      </c>
      <c r="BK121" s="212">
        <f>ROUND(I121*H121,2)</f>
        <v>0</v>
      </c>
      <c r="BL121" s="22" t="s">
        <v>85</v>
      </c>
      <c r="BM121" s="22" t="s">
        <v>205</v>
      </c>
    </row>
    <row r="122" spans="2:65" s="1" customFormat="1" ht="25.5" customHeight="1">
      <c r="B122" s="39"/>
      <c r="C122" s="201" t="s">
        <v>206</v>
      </c>
      <c r="D122" s="201" t="s">
        <v>132</v>
      </c>
      <c r="E122" s="202" t="s">
        <v>142</v>
      </c>
      <c r="F122" s="203" t="s">
        <v>143</v>
      </c>
      <c r="G122" s="204" t="s">
        <v>135</v>
      </c>
      <c r="H122" s="205">
        <v>5857.8130000000001</v>
      </c>
      <c r="I122" s="206"/>
      <c r="J122" s="207">
        <f>ROUND(I122*H122,2)</f>
        <v>0</v>
      </c>
      <c r="K122" s="203" t="s">
        <v>136</v>
      </c>
      <c r="L122" s="59"/>
      <c r="M122" s="208" t="s">
        <v>21</v>
      </c>
      <c r="N122" s="209" t="s">
        <v>43</v>
      </c>
      <c r="O122" s="40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AR122" s="22" t="s">
        <v>85</v>
      </c>
      <c r="AT122" s="22" t="s">
        <v>132</v>
      </c>
      <c r="AU122" s="22" t="s">
        <v>81</v>
      </c>
      <c r="AY122" s="22" t="s">
        <v>129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2" t="s">
        <v>79</v>
      </c>
      <c r="BK122" s="212">
        <f>ROUND(I122*H122,2)</f>
        <v>0</v>
      </c>
      <c r="BL122" s="22" t="s">
        <v>85</v>
      </c>
      <c r="BM122" s="22" t="s">
        <v>207</v>
      </c>
    </row>
    <row r="123" spans="2:65" s="1" customFormat="1" ht="38.25" customHeight="1">
      <c r="B123" s="39"/>
      <c r="C123" s="201" t="s">
        <v>208</v>
      </c>
      <c r="D123" s="201" t="s">
        <v>132</v>
      </c>
      <c r="E123" s="202" t="s">
        <v>145</v>
      </c>
      <c r="F123" s="203" t="s">
        <v>146</v>
      </c>
      <c r="G123" s="204" t="s">
        <v>147</v>
      </c>
      <c r="H123" s="205">
        <v>1874.5</v>
      </c>
      <c r="I123" s="206"/>
      <c r="J123" s="207">
        <f>ROUND(I123*H123,2)</f>
        <v>0</v>
      </c>
      <c r="K123" s="203" t="s">
        <v>136</v>
      </c>
      <c r="L123" s="59"/>
      <c r="M123" s="208" t="s">
        <v>21</v>
      </c>
      <c r="N123" s="209" t="s">
        <v>43</v>
      </c>
      <c r="O123" s="40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2" t="s">
        <v>85</v>
      </c>
      <c r="AT123" s="22" t="s">
        <v>132</v>
      </c>
      <c r="AU123" s="22" t="s">
        <v>81</v>
      </c>
      <c r="AY123" s="22" t="s">
        <v>129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2" t="s">
        <v>79</v>
      </c>
      <c r="BK123" s="212">
        <f>ROUND(I123*H123,2)</f>
        <v>0</v>
      </c>
      <c r="BL123" s="22" t="s">
        <v>85</v>
      </c>
      <c r="BM123" s="22" t="s">
        <v>209</v>
      </c>
    </row>
    <row r="124" spans="2:65" s="12" customFormat="1" ht="13.5">
      <c r="B124" s="213"/>
      <c r="C124" s="214"/>
      <c r="D124" s="215" t="s">
        <v>149</v>
      </c>
      <c r="E124" s="216" t="s">
        <v>21</v>
      </c>
      <c r="F124" s="217" t="s">
        <v>210</v>
      </c>
      <c r="G124" s="214"/>
      <c r="H124" s="218">
        <v>1874.5</v>
      </c>
      <c r="I124" s="219"/>
      <c r="J124" s="214"/>
      <c r="K124" s="214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149</v>
      </c>
      <c r="AU124" s="224" t="s">
        <v>81</v>
      </c>
      <c r="AV124" s="12" t="s">
        <v>81</v>
      </c>
      <c r="AW124" s="12" t="s">
        <v>35</v>
      </c>
      <c r="AX124" s="12" t="s">
        <v>79</v>
      </c>
      <c r="AY124" s="224" t="s">
        <v>129</v>
      </c>
    </row>
    <row r="125" spans="2:65" s="1" customFormat="1" ht="38.25" customHeight="1">
      <c r="B125" s="39"/>
      <c r="C125" s="201" t="s">
        <v>211</v>
      </c>
      <c r="D125" s="201" t="s">
        <v>132</v>
      </c>
      <c r="E125" s="202" t="s">
        <v>152</v>
      </c>
      <c r="F125" s="203" t="s">
        <v>153</v>
      </c>
      <c r="G125" s="204" t="s">
        <v>147</v>
      </c>
      <c r="H125" s="205">
        <v>562.35</v>
      </c>
      <c r="I125" s="206"/>
      <c r="J125" s="207">
        <f>ROUND(I125*H125,2)</f>
        <v>0</v>
      </c>
      <c r="K125" s="203" t="s">
        <v>136</v>
      </c>
      <c r="L125" s="59"/>
      <c r="M125" s="208" t="s">
        <v>21</v>
      </c>
      <c r="N125" s="209" t="s">
        <v>43</v>
      </c>
      <c r="O125" s="40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2" t="s">
        <v>85</v>
      </c>
      <c r="AT125" s="22" t="s">
        <v>132</v>
      </c>
      <c r="AU125" s="22" t="s">
        <v>81</v>
      </c>
      <c r="AY125" s="22" t="s">
        <v>129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2" t="s">
        <v>79</v>
      </c>
      <c r="BK125" s="212">
        <f>ROUND(I125*H125,2)</f>
        <v>0</v>
      </c>
      <c r="BL125" s="22" t="s">
        <v>85</v>
      </c>
      <c r="BM125" s="22" t="s">
        <v>212</v>
      </c>
    </row>
    <row r="126" spans="2:65" s="12" customFormat="1" ht="13.5">
      <c r="B126" s="213"/>
      <c r="C126" s="214"/>
      <c r="D126" s="215" t="s">
        <v>149</v>
      </c>
      <c r="E126" s="214"/>
      <c r="F126" s="217" t="s">
        <v>213</v>
      </c>
      <c r="G126" s="214"/>
      <c r="H126" s="218">
        <v>562.35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149</v>
      </c>
      <c r="AU126" s="224" t="s">
        <v>81</v>
      </c>
      <c r="AV126" s="12" t="s">
        <v>81</v>
      </c>
      <c r="AW126" s="12" t="s">
        <v>6</v>
      </c>
      <c r="AX126" s="12" t="s">
        <v>79</v>
      </c>
      <c r="AY126" s="224" t="s">
        <v>129</v>
      </c>
    </row>
    <row r="127" spans="2:65" s="1" customFormat="1" ht="38.25" customHeight="1">
      <c r="B127" s="39"/>
      <c r="C127" s="201" t="s">
        <v>214</v>
      </c>
      <c r="D127" s="201" t="s">
        <v>132</v>
      </c>
      <c r="E127" s="202" t="s">
        <v>157</v>
      </c>
      <c r="F127" s="203" t="s">
        <v>158</v>
      </c>
      <c r="G127" s="204" t="s">
        <v>147</v>
      </c>
      <c r="H127" s="205">
        <v>1617.538</v>
      </c>
      <c r="I127" s="206"/>
      <c r="J127" s="207">
        <f>ROUND(I127*H127,2)</f>
        <v>0</v>
      </c>
      <c r="K127" s="203" t="s">
        <v>136</v>
      </c>
      <c r="L127" s="59"/>
      <c r="M127" s="208" t="s">
        <v>21</v>
      </c>
      <c r="N127" s="209" t="s">
        <v>43</v>
      </c>
      <c r="O127" s="40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2" t="s">
        <v>85</v>
      </c>
      <c r="AT127" s="22" t="s">
        <v>132</v>
      </c>
      <c r="AU127" s="22" t="s">
        <v>81</v>
      </c>
      <c r="AY127" s="22" t="s">
        <v>129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2" t="s">
        <v>79</v>
      </c>
      <c r="BK127" s="212">
        <f>ROUND(I127*H127,2)</f>
        <v>0</v>
      </c>
      <c r="BL127" s="22" t="s">
        <v>85</v>
      </c>
      <c r="BM127" s="22" t="s">
        <v>215</v>
      </c>
    </row>
    <row r="128" spans="2:65" s="12" customFormat="1" ht="13.5">
      <c r="B128" s="213"/>
      <c r="C128" s="214"/>
      <c r="D128" s="215" t="s">
        <v>149</v>
      </c>
      <c r="E128" s="216" t="s">
        <v>21</v>
      </c>
      <c r="F128" s="217" t="s">
        <v>216</v>
      </c>
      <c r="G128" s="214"/>
      <c r="H128" s="218">
        <v>1617.538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149</v>
      </c>
      <c r="AU128" s="224" t="s">
        <v>81</v>
      </c>
      <c r="AV128" s="12" t="s">
        <v>81</v>
      </c>
      <c r="AW128" s="12" t="s">
        <v>35</v>
      </c>
      <c r="AX128" s="12" t="s">
        <v>79</v>
      </c>
      <c r="AY128" s="224" t="s">
        <v>129</v>
      </c>
    </row>
    <row r="129" spans="2:65" s="1" customFormat="1" ht="25.5" customHeight="1">
      <c r="B129" s="39"/>
      <c r="C129" s="201" t="s">
        <v>9</v>
      </c>
      <c r="D129" s="201" t="s">
        <v>132</v>
      </c>
      <c r="E129" s="202" t="s">
        <v>162</v>
      </c>
      <c r="F129" s="203" t="s">
        <v>163</v>
      </c>
      <c r="G129" s="204" t="s">
        <v>135</v>
      </c>
      <c r="H129" s="205">
        <v>4686.25</v>
      </c>
      <c r="I129" s="206"/>
      <c r="J129" s="207">
        <f>ROUND(I129*H129,2)</f>
        <v>0</v>
      </c>
      <c r="K129" s="203" t="s">
        <v>136</v>
      </c>
      <c r="L129" s="59"/>
      <c r="M129" s="208" t="s">
        <v>21</v>
      </c>
      <c r="N129" s="209" t="s">
        <v>43</v>
      </c>
      <c r="O129" s="40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22" t="s">
        <v>85</v>
      </c>
      <c r="AT129" s="22" t="s">
        <v>132</v>
      </c>
      <c r="AU129" s="22" t="s">
        <v>81</v>
      </c>
      <c r="AY129" s="22" t="s">
        <v>129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2" t="s">
        <v>79</v>
      </c>
      <c r="BK129" s="212">
        <f>ROUND(I129*H129,2)</f>
        <v>0</v>
      </c>
      <c r="BL129" s="22" t="s">
        <v>85</v>
      </c>
      <c r="BM129" s="22" t="s">
        <v>217</v>
      </c>
    </row>
    <row r="130" spans="2:65" s="12" customFormat="1" ht="13.5">
      <c r="B130" s="213"/>
      <c r="C130" s="214"/>
      <c r="D130" s="215" t="s">
        <v>149</v>
      </c>
      <c r="E130" s="216" t="s">
        <v>21</v>
      </c>
      <c r="F130" s="217" t="s">
        <v>218</v>
      </c>
      <c r="G130" s="214"/>
      <c r="H130" s="218">
        <v>4686.25</v>
      </c>
      <c r="I130" s="219"/>
      <c r="J130" s="214"/>
      <c r="K130" s="214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149</v>
      </c>
      <c r="AU130" s="224" t="s">
        <v>81</v>
      </c>
      <c r="AV130" s="12" t="s">
        <v>81</v>
      </c>
      <c r="AW130" s="12" t="s">
        <v>35</v>
      </c>
      <c r="AX130" s="12" t="s">
        <v>79</v>
      </c>
      <c r="AY130" s="224" t="s">
        <v>129</v>
      </c>
    </row>
    <row r="131" spans="2:65" s="1" customFormat="1" ht="16.5" customHeight="1">
      <c r="B131" s="39"/>
      <c r="C131" s="225" t="s">
        <v>219</v>
      </c>
      <c r="D131" s="225" t="s">
        <v>167</v>
      </c>
      <c r="E131" s="226" t="s">
        <v>168</v>
      </c>
      <c r="F131" s="227" t="s">
        <v>169</v>
      </c>
      <c r="G131" s="228" t="s">
        <v>170</v>
      </c>
      <c r="H131" s="229">
        <v>1374.009</v>
      </c>
      <c r="I131" s="230"/>
      <c r="J131" s="231">
        <f>ROUND(I131*H131,2)</f>
        <v>0</v>
      </c>
      <c r="K131" s="227" t="s">
        <v>21</v>
      </c>
      <c r="L131" s="232"/>
      <c r="M131" s="233" t="s">
        <v>21</v>
      </c>
      <c r="N131" s="234" t="s">
        <v>43</v>
      </c>
      <c r="O131" s="40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22" t="s">
        <v>166</v>
      </c>
      <c r="AT131" s="22" t="s">
        <v>167</v>
      </c>
      <c r="AU131" s="22" t="s">
        <v>81</v>
      </c>
      <c r="AY131" s="22" t="s">
        <v>129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2" t="s">
        <v>79</v>
      </c>
      <c r="BK131" s="212">
        <f>ROUND(I131*H131,2)</f>
        <v>0</v>
      </c>
      <c r="BL131" s="22" t="s">
        <v>85</v>
      </c>
      <c r="BM131" s="22" t="s">
        <v>220</v>
      </c>
    </row>
    <row r="132" spans="2:65" s="1" customFormat="1" ht="27">
      <c r="B132" s="39"/>
      <c r="C132" s="61"/>
      <c r="D132" s="215" t="s">
        <v>172</v>
      </c>
      <c r="E132" s="61"/>
      <c r="F132" s="235" t="s">
        <v>173</v>
      </c>
      <c r="G132" s="61"/>
      <c r="H132" s="61"/>
      <c r="I132" s="170"/>
      <c r="J132" s="61"/>
      <c r="K132" s="61"/>
      <c r="L132" s="59"/>
      <c r="M132" s="236"/>
      <c r="N132" s="40"/>
      <c r="O132" s="40"/>
      <c r="P132" s="40"/>
      <c r="Q132" s="40"/>
      <c r="R132" s="40"/>
      <c r="S132" s="40"/>
      <c r="T132" s="76"/>
      <c r="AT132" s="22" t="s">
        <v>172</v>
      </c>
      <c r="AU132" s="22" t="s">
        <v>81</v>
      </c>
    </row>
    <row r="133" spans="2:65" s="12" customFormat="1" ht="13.5">
      <c r="B133" s="213"/>
      <c r="C133" s="214"/>
      <c r="D133" s="215" t="s">
        <v>149</v>
      </c>
      <c r="E133" s="216" t="s">
        <v>21</v>
      </c>
      <c r="F133" s="217" t="s">
        <v>221</v>
      </c>
      <c r="G133" s="214"/>
      <c r="H133" s="218">
        <v>1374.009</v>
      </c>
      <c r="I133" s="219"/>
      <c r="J133" s="214"/>
      <c r="K133" s="214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149</v>
      </c>
      <c r="AU133" s="224" t="s">
        <v>81</v>
      </c>
      <c r="AV133" s="12" t="s">
        <v>81</v>
      </c>
      <c r="AW133" s="12" t="s">
        <v>35</v>
      </c>
      <c r="AX133" s="12" t="s">
        <v>79</v>
      </c>
      <c r="AY133" s="224" t="s">
        <v>129</v>
      </c>
    </row>
    <row r="134" spans="2:65" s="1" customFormat="1" ht="25.5" customHeight="1">
      <c r="B134" s="39"/>
      <c r="C134" s="201" t="s">
        <v>222</v>
      </c>
      <c r="D134" s="201" t="s">
        <v>132</v>
      </c>
      <c r="E134" s="202" t="s">
        <v>176</v>
      </c>
      <c r="F134" s="203" t="s">
        <v>177</v>
      </c>
      <c r="G134" s="204" t="s">
        <v>135</v>
      </c>
      <c r="H134" s="205">
        <v>4686.25</v>
      </c>
      <c r="I134" s="206"/>
      <c r="J134" s="207">
        <f>ROUND(I134*H134,2)</f>
        <v>0</v>
      </c>
      <c r="K134" s="203" t="s">
        <v>136</v>
      </c>
      <c r="L134" s="59"/>
      <c r="M134" s="208" t="s">
        <v>21</v>
      </c>
      <c r="N134" s="209" t="s">
        <v>43</v>
      </c>
      <c r="O134" s="40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AR134" s="22" t="s">
        <v>85</v>
      </c>
      <c r="AT134" s="22" t="s">
        <v>132</v>
      </c>
      <c r="AU134" s="22" t="s">
        <v>81</v>
      </c>
      <c r="AY134" s="22" t="s">
        <v>129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22" t="s">
        <v>79</v>
      </c>
      <c r="BK134" s="212">
        <f>ROUND(I134*H134,2)</f>
        <v>0</v>
      </c>
      <c r="BL134" s="22" t="s">
        <v>85</v>
      </c>
      <c r="BM134" s="22" t="s">
        <v>223</v>
      </c>
    </row>
    <row r="135" spans="2:65" s="12" customFormat="1" ht="13.5">
      <c r="B135" s="213"/>
      <c r="C135" s="214"/>
      <c r="D135" s="215" t="s">
        <v>149</v>
      </c>
      <c r="E135" s="216" t="s">
        <v>21</v>
      </c>
      <c r="F135" s="217" t="s">
        <v>218</v>
      </c>
      <c r="G135" s="214"/>
      <c r="H135" s="218">
        <v>4686.25</v>
      </c>
      <c r="I135" s="219"/>
      <c r="J135" s="214"/>
      <c r="K135" s="214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149</v>
      </c>
      <c r="AU135" s="224" t="s">
        <v>81</v>
      </c>
      <c r="AV135" s="12" t="s">
        <v>81</v>
      </c>
      <c r="AW135" s="12" t="s">
        <v>35</v>
      </c>
      <c r="AX135" s="12" t="s">
        <v>79</v>
      </c>
      <c r="AY135" s="224" t="s">
        <v>129</v>
      </c>
    </row>
    <row r="136" spans="2:65" s="1" customFormat="1" ht="51" customHeight="1">
      <c r="B136" s="39"/>
      <c r="C136" s="201" t="s">
        <v>224</v>
      </c>
      <c r="D136" s="201" t="s">
        <v>132</v>
      </c>
      <c r="E136" s="202" t="s">
        <v>225</v>
      </c>
      <c r="F136" s="203" t="s">
        <v>226</v>
      </c>
      <c r="G136" s="204" t="s">
        <v>135</v>
      </c>
      <c r="H136" s="205">
        <v>1171.5630000000001</v>
      </c>
      <c r="I136" s="206"/>
      <c r="J136" s="207">
        <f>ROUND(I136*H136,2)</f>
        <v>0</v>
      </c>
      <c r="K136" s="203" t="s">
        <v>136</v>
      </c>
      <c r="L136" s="59"/>
      <c r="M136" s="208" t="s">
        <v>21</v>
      </c>
      <c r="N136" s="209" t="s">
        <v>43</v>
      </c>
      <c r="O136" s="40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22" t="s">
        <v>85</v>
      </c>
      <c r="AT136" s="22" t="s">
        <v>132</v>
      </c>
      <c r="AU136" s="22" t="s">
        <v>81</v>
      </c>
      <c r="AY136" s="22" t="s">
        <v>129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22" t="s">
        <v>79</v>
      </c>
      <c r="BK136" s="212">
        <f>ROUND(I136*H136,2)</f>
        <v>0</v>
      </c>
      <c r="BL136" s="22" t="s">
        <v>85</v>
      </c>
      <c r="BM136" s="22" t="s">
        <v>227</v>
      </c>
    </row>
    <row r="137" spans="2:65" s="12" customFormat="1" ht="13.5">
      <c r="B137" s="213"/>
      <c r="C137" s="214"/>
      <c r="D137" s="215" t="s">
        <v>149</v>
      </c>
      <c r="E137" s="216" t="s">
        <v>21</v>
      </c>
      <c r="F137" s="217" t="s">
        <v>228</v>
      </c>
      <c r="G137" s="214"/>
      <c r="H137" s="218">
        <v>1171.5630000000001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149</v>
      </c>
      <c r="AU137" s="224" t="s">
        <v>81</v>
      </c>
      <c r="AV137" s="12" t="s">
        <v>81</v>
      </c>
      <c r="AW137" s="12" t="s">
        <v>35</v>
      </c>
      <c r="AX137" s="12" t="s">
        <v>79</v>
      </c>
      <c r="AY137" s="224" t="s">
        <v>129</v>
      </c>
    </row>
    <row r="138" spans="2:65" s="1" customFormat="1" ht="16.5" customHeight="1">
      <c r="B138" s="39"/>
      <c r="C138" s="225" t="s">
        <v>229</v>
      </c>
      <c r="D138" s="225" t="s">
        <v>167</v>
      </c>
      <c r="E138" s="226" t="s">
        <v>185</v>
      </c>
      <c r="F138" s="227" t="s">
        <v>186</v>
      </c>
      <c r="G138" s="228" t="s">
        <v>170</v>
      </c>
      <c r="H138" s="229">
        <v>24.837</v>
      </c>
      <c r="I138" s="230"/>
      <c r="J138" s="231">
        <f>ROUND(I138*H138,2)</f>
        <v>0</v>
      </c>
      <c r="K138" s="227" t="s">
        <v>136</v>
      </c>
      <c r="L138" s="232"/>
      <c r="M138" s="233" t="s">
        <v>21</v>
      </c>
      <c r="N138" s="234" t="s">
        <v>43</v>
      </c>
      <c r="O138" s="40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AR138" s="22" t="s">
        <v>166</v>
      </c>
      <c r="AT138" s="22" t="s">
        <v>167</v>
      </c>
      <c r="AU138" s="22" t="s">
        <v>81</v>
      </c>
      <c r="AY138" s="22" t="s">
        <v>129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2" t="s">
        <v>79</v>
      </c>
      <c r="BK138" s="212">
        <f>ROUND(I138*H138,2)</f>
        <v>0</v>
      </c>
      <c r="BL138" s="22" t="s">
        <v>85</v>
      </c>
      <c r="BM138" s="22" t="s">
        <v>230</v>
      </c>
    </row>
    <row r="139" spans="2:65" s="12" customFormat="1" ht="13.5">
      <c r="B139" s="213"/>
      <c r="C139" s="214"/>
      <c r="D139" s="215" t="s">
        <v>149</v>
      </c>
      <c r="E139" s="216" t="s">
        <v>21</v>
      </c>
      <c r="F139" s="217" t="s">
        <v>231</v>
      </c>
      <c r="G139" s="214"/>
      <c r="H139" s="218">
        <v>24.837</v>
      </c>
      <c r="I139" s="219"/>
      <c r="J139" s="214"/>
      <c r="K139" s="214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149</v>
      </c>
      <c r="AU139" s="224" t="s">
        <v>81</v>
      </c>
      <c r="AV139" s="12" t="s">
        <v>81</v>
      </c>
      <c r="AW139" s="12" t="s">
        <v>35</v>
      </c>
      <c r="AX139" s="12" t="s">
        <v>79</v>
      </c>
      <c r="AY139" s="224" t="s">
        <v>129</v>
      </c>
    </row>
    <row r="140" spans="2:65" s="1" customFormat="1" ht="25.5" customHeight="1">
      <c r="B140" s="39"/>
      <c r="C140" s="201" t="s">
        <v>232</v>
      </c>
      <c r="D140" s="201" t="s">
        <v>132</v>
      </c>
      <c r="E140" s="202" t="s">
        <v>190</v>
      </c>
      <c r="F140" s="203" t="s">
        <v>191</v>
      </c>
      <c r="G140" s="204" t="s">
        <v>135</v>
      </c>
      <c r="H140" s="205">
        <v>5857.8130000000001</v>
      </c>
      <c r="I140" s="206"/>
      <c r="J140" s="207">
        <f t="shared" ref="J140:J145" si="0">ROUND(I140*H140,2)</f>
        <v>0</v>
      </c>
      <c r="K140" s="203" t="s">
        <v>136</v>
      </c>
      <c r="L140" s="59"/>
      <c r="M140" s="208" t="s">
        <v>21</v>
      </c>
      <c r="N140" s="209" t="s">
        <v>43</v>
      </c>
      <c r="O140" s="40"/>
      <c r="P140" s="210">
        <f t="shared" ref="P140:P145" si="1">O140*H140</f>
        <v>0</v>
      </c>
      <c r="Q140" s="210">
        <v>0</v>
      </c>
      <c r="R140" s="210">
        <f t="shared" ref="R140:R145" si="2">Q140*H140</f>
        <v>0</v>
      </c>
      <c r="S140" s="210">
        <v>0</v>
      </c>
      <c r="T140" s="211">
        <f t="shared" ref="T140:T145" si="3">S140*H140</f>
        <v>0</v>
      </c>
      <c r="AR140" s="22" t="s">
        <v>85</v>
      </c>
      <c r="AT140" s="22" t="s">
        <v>132</v>
      </c>
      <c r="AU140" s="22" t="s">
        <v>81</v>
      </c>
      <c r="AY140" s="22" t="s">
        <v>129</v>
      </c>
      <c r="BE140" s="212">
        <f t="shared" ref="BE140:BE145" si="4">IF(N140="základní",J140,0)</f>
        <v>0</v>
      </c>
      <c r="BF140" s="212">
        <f t="shared" ref="BF140:BF145" si="5">IF(N140="snížená",J140,0)</f>
        <v>0</v>
      </c>
      <c r="BG140" s="212">
        <f t="shared" ref="BG140:BG145" si="6">IF(N140="zákl. přenesená",J140,0)</f>
        <v>0</v>
      </c>
      <c r="BH140" s="212">
        <f t="shared" ref="BH140:BH145" si="7">IF(N140="sníž. přenesená",J140,0)</f>
        <v>0</v>
      </c>
      <c r="BI140" s="212">
        <f t="shared" ref="BI140:BI145" si="8">IF(N140="nulová",J140,0)</f>
        <v>0</v>
      </c>
      <c r="BJ140" s="22" t="s">
        <v>79</v>
      </c>
      <c r="BK140" s="212">
        <f t="shared" ref="BK140:BK145" si="9">ROUND(I140*H140,2)</f>
        <v>0</v>
      </c>
      <c r="BL140" s="22" t="s">
        <v>85</v>
      </c>
      <c r="BM140" s="22" t="s">
        <v>233</v>
      </c>
    </row>
    <row r="141" spans="2:65" s="1" customFormat="1" ht="25.5" customHeight="1">
      <c r="B141" s="39"/>
      <c r="C141" s="201" t="s">
        <v>234</v>
      </c>
      <c r="D141" s="201" t="s">
        <v>132</v>
      </c>
      <c r="E141" s="202" t="s">
        <v>194</v>
      </c>
      <c r="F141" s="203" t="s">
        <v>195</v>
      </c>
      <c r="G141" s="204" t="s">
        <v>135</v>
      </c>
      <c r="H141" s="205">
        <v>1284.81</v>
      </c>
      <c r="I141" s="206"/>
      <c r="J141" s="207">
        <f t="shared" si="0"/>
        <v>0</v>
      </c>
      <c r="K141" s="203" t="s">
        <v>136</v>
      </c>
      <c r="L141" s="59"/>
      <c r="M141" s="208" t="s">
        <v>21</v>
      </c>
      <c r="N141" s="209" t="s">
        <v>43</v>
      </c>
      <c r="O141" s="40"/>
      <c r="P141" s="210">
        <f t="shared" si="1"/>
        <v>0</v>
      </c>
      <c r="Q141" s="210">
        <v>0</v>
      </c>
      <c r="R141" s="210">
        <f t="shared" si="2"/>
        <v>0</v>
      </c>
      <c r="S141" s="210">
        <v>0</v>
      </c>
      <c r="T141" s="211">
        <f t="shared" si="3"/>
        <v>0</v>
      </c>
      <c r="AR141" s="22" t="s">
        <v>85</v>
      </c>
      <c r="AT141" s="22" t="s">
        <v>132</v>
      </c>
      <c r="AU141" s="22" t="s">
        <v>81</v>
      </c>
      <c r="AY141" s="22" t="s">
        <v>129</v>
      </c>
      <c r="BE141" s="212">
        <f t="shared" si="4"/>
        <v>0</v>
      </c>
      <c r="BF141" s="212">
        <f t="shared" si="5"/>
        <v>0</v>
      </c>
      <c r="BG141" s="212">
        <f t="shared" si="6"/>
        <v>0</v>
      </c>
      <c r="BH141" s="212">
        <f t="shared" si="7"/>
        <v>0</v>
      </c>
      <c r="BI141" s="212">
        <f t="shared" si="8"/>
        <v>0</v>
      </c>
      <c r="BJ141" s="22" t="s">
        <v>79</v>
      </c>
      <c r="BK141" s="212">
        <f t="shared" si="9"/>
        <v>0</v>
      </c>
      <c r="BL141" s="22" t="s">
        <v>85</v>
      </c>
      <c r="BM141" s="22" t="s">
        <v>235</v>
      </c>
    </row>
    <row r="142" spans="2:65" s="1" customFormat="1" ht="51" customHeight="1">
      <c r="B142" s="39"/>
      <c r="C142" s="201" t="s">
        <v>236</v>
      </c>
      <c r="D142" s="201" t="s">
        <v>132</v>
      </c>
      <c r="E142" s="202" t="s">
        <v>198</v>
      </c>
      <c r="F142" s="203" t="s">
        <v>199</v>
      </c>
      <c r="G142" s="204" t="s">
        <v>147</v>
      </c>
      <c r="H142" s="205">
        <v>256.96199999999999</v>
      </c>
      <c r="I142" s="206"/>
      <c r="J142" s="207">
        <f t="shared" si="0"/>
        <v>0</v>
      </c>
      <c r="K142" s="203" t="s">
        <v>136</v>
      </c>
      <c r="L142" s="59"/>
      <c r="M142" s="208" t="s">
        <v>21</v>
      </c>
      <c r="N142" s="209" t="s">
        <v>43</v>
      </c>
      <c r="O142" s="40"/>
      <c r="P142" s="210">
        <f t="shared" si="1"/>
        <v>0</v>
      </c>
      <c r="Q142" s="210">
        <v>0</v>
      </c>
      <c r="R142" s="210">
        <f t="shared" si="2"/>
        <v>0</v>
      </c>
      <c r="S142" s="210">
        <v>0</v>
      </c>
      <c r="T142" s="211">
        <f t="shared" si="3"/>
        <v>0</v>
      </c>
      <c r="AR142" s="22" t="s">
        <v>85</v>
      </c>
      <c r="AT142" s="22" t="s">
        <v>132</v>
      </c>
      <c r="AU142" s="22" t="s">
        <v>81</v>
      </c>
      <c r="AY142" s="22" t="s">
        <v>129</v>
      </c>
      <c r="BE142" s="212">
        <f t="shared" si="4"/>
        <v>0</v>
      </c>
      <c r="BF142" s="212">
        <f t="shared" si="5"/>
        <v>0</v>
      </c>
      <c r="BG142" s="212">
        <f t="shared" si="6"/>
        <v>0</v>
      </c>
      <c r="BH142" s="212">
        <f t="shared" si="7"/>
        <v>0</v>
      </c>
      <c r="BI142" s="212">
        <f t="shared" si="8"/>
        <v>0</v>
      </c>
      <c r="BJ142" s="22" t="s">
        <v>79</v>
      </c>
      <c r="BK142" s="212">
        <f t="shared" si="9"/>
        <v>0</v>
      </c>
      <c r="BL142" s="22" t="s">
        <v>85</v>
      </c>
      <c r="BM142" s="22" t="s">
        <v>237</v>
      </c>
    </row>
    <row r="143" spans="2:65" s="1" customFormat="1" ht="25.5" customHeight="1">
      <c r="B143" s="39"/>
      <c r="C143" s="201" t="s">
        <v>238</v>
      </c>
      <c r="D143" s="201" t="s">
        <v>132</v>
      </c>
      <c r="E143" s="202" t="s">
        <v>239</v>
      </c>
      <c r="F143" s="203" t="s">
        <v>240</v>
      </c>
      <c r="G143" s="204" t="s">
        <v>135</v>
      </c>
      <c r="H143" s="205">
        <v>69</v>
      </c>
      <c r="I143" s="206"/>
      <c r="J143" s="207">
        <f t="shared" si="0"/>
        <v>0</v>
      </c>
      <c r="K143" s="203" t="s">
        <v>136</v>
      </c>
      <c r="L143" s="59"/>
      <c r="M143" s="208" t="s">
        <v>21</v>
      </c>
      <c r="N143" s="209" t="s">
        <v>43</v>
      </c>
      <c r="O143" s="40"/>
      <c r="P143" s="210">
        <f t="shared" si="1"/>
        <v>0</v>
      </c>
      <c r="Q143" s="210">
        <v>8.3500000000000005E-2</v>
      </c>
      <c r="R143" s="210">
        <f t="shared" si="2"/>
        <v>5.7615000000000007</v>
      </c>
      <c r="S143" s="210">
        <v>0</v>
      </c>
      <c r="T143" s="211">
        <f t="shared" si="3"/>
        <v>0</v>
      </c>
      <c r="AR143" s="22" t="s">
        <v>85</v>
      </c>
      <c r="AT143" s="22" t="s">
        <v>132</v>
      </c>
      <c r="AU143" s="22" t="s">
        <v>81</v>
      </c>
      <c r="AY143" s="22" t="s">
        <v>129</v>
      </c>
      <c r="BE143" s="212">
        <f t="shared" si="4"/>
        <v>0</v>
      </c>
      <c r="BF143" s="212">
        <f t="shared" si="5"/>
        <v>0</v>
      </c>
      <c r="BG143" s="212">
        <f t="shared" si="6"/>
        <v>0</v>
      </c>
      <c r="BH143" s="212">
        <f t="shared" si="7"/>
        <v>0</v>
      </c>
      <c r="BI143" s="212">
        <f t="shared" si="8"/>
        <v>0</v>
      </c>
      <c r="BJ143" s="22" t="s">
        <v>79</v>
      </c>
      <c r="BK143" s="212">
        <f t="shared" si="9"/>
        <v>0</v>
      </c>
      <c r="BL143" s="22" t="s">
        <v>85</v>
      </c>
      <c r="BM143" s="22" t="s">
        <v>241</v>
      </c>
    </row>
    <row r="144" spans="2:65" s="1" customFormat="1" ht="16.5" customHeight="1">
      <c r="B144" s="39"/>
      <c r="C144" s="225" t="s">
        <v>242</v>
      </c>
      <c r="D144" s="225" t="s">
        <v>167</v>
      </c>
      <c r="E144" s="226" t="s">
        <v>243</v>
      </c>
      <c r="F144" s="227" t="s">
        <v>244</v>
      </c>
      <c r="G144" s="228" t="s">
        <v>245</v>
      </c>
      <c r="H144" s="229">
        <v>23</v>
      </c>
      <c r="I144" s="230"/>
      <c r="J144" s="231">
        <f t="shared" si="0"/>
        <v>0</v>
      </c>
      <c r="K144" s="227" t="s">
        <v>136</v>
      </c>
      <c r="L144" s="232"/>
      <c r="M144" s="233" t="s">
        <v>21</v>
      </c>
      <c r="N144" s="234" t="s">
        <v>43</v>
      </c>
      <c r="O144" s="40"/>
      <c r="P144" s="210">
        <f t="shared" si="1"/>
        <v>0</v>
      </c>
      <c r="Q144" s="210">
        <v>1.083</v>
      </c>
      <c r="R144" s="210">
        <f t="shared" si="2"/>
        <v>24.908999999999999</v>
      </c>
      <c r="S144" s="210">
        <v>0</v>
      </c>
      <c r="T144" s="211">
        <f t="shared" si="3"/>
        <v>0</v>
      </c>
      <c r="AR144" s="22" t="s">
        <v>166</v>
      </c>
      <c r="AT144" s="22" t="s">
        <v>167</v>
      </c>
      <c r="AU144" s="22" t="s">
        <v>81</v>
      </c>
      <c r="AY144" s="22" t="s">
        <v>129</v>
      </c>
      <c r="BE144" s="212">
        <f t="shared" si="4"/>
        <v>0</v>
      </c>
      <c r="BF144" s="212">
        <f t="shared" si="5"/>
        <v>0</v>
      </c>
      <c r="BG144" s="212">
        <f t="shared" si="6"/>
        <v>0</v>
      </c>
      <c r="BH144" s="212">
        <f t="shared" si="7"/>
        <v>0</v>
      </c>
      <c r="BI144" s="212">
        <f t="shared" si="8"/>
        <v>0</v>
      </c>
      <c r="BJ144" s="22" t="s">
        <v>79</v>
      </c>
      <c r="BK144" s="212">
        <f t="shared" si="9"/>
        <v>0</v>
      </c>
      <c r="BL144" s="22" t="s">
        <v>85</v>
      </c>
      <c r="BM144" s="22" t="s">
        <v>246</v>
      </c>
    </row>
    <row r="145" spans="2:65" s="1" customFormat="1" ht="16.5" customHeight="1">
      <c r="B145" s="39"/>
      <c r="C145" s="201" t="s">
        <v>247</v>
      </c>
      <c r="D145" s="201" t="s">
        <v>132</v>
      </c>
      <c r="E145" s="202" t="s">
        <v>248</v>
      </c>
      <c r="F145" s="203" t="s">
        <v>249</v>
      </c>
      <c r="G145" s="204" t="s">
        <v>250</v>
      </c>
      <c r="H145" s="205">
        <v>72</v>
      </c>
      <c r="I145" s="206"/>
      <c r="J145" s="207">
        <f t="shared" si="0"/>
        <v>0</v>
      </c>
      <c r="K145" s="203" t="s">
        <v>136</v>
      </c>
      <c r="L145" s="59"/>
      <c r="M145" s="208" t="s">
        <v>21</v>
      </c>
      <c r="N145" s="209" t="s">
        <v>43</v>
      </c>
      <c r="O145" s="40"/>
      <c r="P145" s="210">
        <f t="shared" si="1"/>
        <v>0</v>
      </c>
      <c r="Q145" s="210">
        <v>0.26252999999999999</v>
      </c>
      <c r="R145" s="210">
        <f t="shared" si="2"/>
        <v>18.902159999999999</v>
      </c>
      <c r="S145" s="210">
        <v>0</v>
      </c>
      <c r="T145" s="211">
        <f t="shared" si="3"/>
        <v>0</v>
      </c>
      <c r="AR145" s="22" t="s">
        <v>85</v>
      </c>
      <c r="AT145" s="22" t="s">
        <v>132</v>
      </c>
      <c r="AU145" s="22" t="s">
        <v>81</v>
      </c>
      <c r="AY145" s="22" t="s">
        <v>129</v>
      </c>
      <c r="BE145" s="212">
        <f t="shared" si="4"/>
        <v>0</v>
      </c>
      <c r="BF145" s="212">
        <f t="shared" si="5"/>
        <v>0</v>
      </c>
      <c r="BG145" s="212">
        <f t="shared" si="6"/>
        <v>0</v>
      </c>
      <c r="BH145" s="212">
        <f t="shared" si="7"/>
        <v>0</v>
      </c>
      <c r="BI145" s="212">
        <f t="shared" si="8"/>
        <v>0</v>
      </c>
      <c r="BJ145" s="22" t="s">
        <v>79</v>
      </c>
      <c r="BK145" s="212">
        <f t="shared" si="9"/>
        <v>0</v>
      </c>
      <c r="BL145" s="22" t="s">
        <v>85</v>
      </c>
      <c r="BM145" s="22" t="s">
        <v>251</v>
      </c>
    </row>
    <row r="146" spans="2:65" s="12" customFormat="1" ht="13.5">
      <c r="B146" s="213"/>
      <c r="C146" s="214"/>
      <c r="D146" s="215" t="s">
        <v>149</v>
      </c>
      <c r="E146" s="216" t="s">
        <v>21</v>
      </c>
      <c r="F146" s="217" t="s">
        <v>252</v>
      </c>
      <c r="G146" s="214"/>
      <c r="H146" s="218">
        <v>72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149</v>
      </c>
      <c r="AU146" s="224" t="s">
        <v>81</v>
      </c>
      <c r="AV146" s="12" t="s">
        <v>81</v>
      </c>
      <c r="AW146" s="12" t="s">
        <v>35</v>
      </c>
      <c r="AX146" s="12" t="s">
        <v>79</v>
      </c>
      <c r="AY146" s="224" t="s">
        <v>129</v>
      </c>
    </row>
    <row r="147" spans="2:65" s="1" customFormat="1" ht="25.5" customHeight="1">
      <c r="B147" s="39"/>
      <c r="C147" s="201" t="s">
        <v>253</v>
      </c>
      <c r="D147" s="201" t="s">
        <v>132</v>
      </c>
      <c r="E147" s="202" t="s">
        <v>254</v>
      </c>
      <c r="F147" s="203" t="s">
        <v>255</v>
      </c>
      <c r="G147" s="204" t="s">
        <v>170</v>
      </c>
      <c r="H147" s="205">
        <v>49.573</v>
      </c>
      <c r="I147" s="206"/>
      <c r="J147" s="207">
        <f>ROUND(I147*H147,2)</f>
        <v>0</v>
      </c>
      <c r="K147" s="203" t="s">
        <v>136</v>
      </c>
      <c r="L147" s="59"/>
      <c r="M147" s="208" t="s">
        <v>21</v>
      </c>
      <c r="N147" s="209" t="s">
        <v>43</v>
      </c>
      <c r="O147" s="40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AR147" s="22" t="s">
        <v>85</v>
      </c>
      <c r="AT147" s="22" t="s">
        <v>132</v>
      </c>
      <c r="AU147" s="22" t="s">
        <v>81</v>
      </c>
      <c r="AY147" s="22" t="s">
        <v>129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2" t="s">
        <v>79</v>
      </c>
      <c r="BK147" s="212">
        <f>ROUND(I147*H147,2)</f>
        <v>0</v>
      </c>
      <c r="BL147" s="22" t="s">
        <v>85</v>
      </c>
      <c r="BM147" s="22" t="s">
        <v>256</v>
      </c>
    </row>
    <row r="148" spans="2:65" s="11" customFormat="1" ht="29.85" customHeight="1">
      <c r="B148" s="185"/>
      <c r="C148" s="186"/>
      <c r="D148" s="187" t="s">
        <v>71</v>
      </c>
      <c r="E148" s="199" t="s">
        <v>257</v>
      </c>
      <c r="F148" s="199" t="s">
        <v>258</v>
      </c>
      <c r="G148" s="186"/>
      <c r="H148" s="186"/>
      <c r="I148" s="189"/>
      <c r="J148" s="200">
        <f>BK148</f>
        <v>0</v>
      </c>
      <c r="K148" s="186"/>
      <c r="L148" s="191"/>
      <c r="M148" s="192"/>
      <c r="N148" s="193"/>
      <c r="O148" s="193"/>
      <c r="P148" s="194">
        <f>SUM(P149:P211)</f>
        <v>0</v>
      </c>
      <c r="Q148" s="193"/>
      <c r="R148" s="194">
        <f>SUM(R149:R211)</f>
        <v>155.69870485000004</v>
      </c>
      <c r="S148" s="193"/>
      <c r="T148" s="195">
        <f>SUM(T149:T211)</f>
        <v>0</v>
      </c>
      <c r="AR148" s="196" t="s">
        <v>79</v>
      </c>
      <c r="AT148" s="197" t="s">
        <v>71</v>
      </c>
      <c r="AU148" s="197" t="s">
        <v>79</v>
      </c>
      <c r="AY148" s="196" t="s">
        <v>129</v>
      </c>
      <c r="BK148" s="198">
        <f>SUM(BK149:BK211)</f>
        <v>0</v>
      </c>
    </row>
    <row r="149" spans="2:65" s="1" customFormat="1" ht="25.5" customHeight="1">
      <c r="B149" s="39"/>
      <c r="C149" s="201" t="s">
        <v>259</v>
      </c>
      <c r="D149" s="201" t="s">
        <v>132</v>
      </c>
      <c r="E149" s="202" t="s">
        <v>133</v>
      </c>
      <c r="F149" s="203" t="s">
        <v>134</v>
      </c>
      <c r="G149" s="204" t="s">
        <v>135</v>
      </c>
      <c r="H149" s="205">
        <v>2623.06</v>
      </c>
      <c r="I149" s="206"/>
      <c r="J149" s="207">
        <f>ROUND(I149*H149,2)</f>
        <v>0</v>
      </c>
      <c r="K149" s="203" t="s">
        <v>136</v>
      </c>
      <c r="L149" s="59"/>
      <c r="M149" s="208" t="s">
        <v>21</v>
      </c>
      <c r="N149" s="209" t="s">
        <v>43</v>
      </c>
      <c r="O149" s="40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22" t="s">
        <v>85</v>
      </c>
      <c r="AT149" s="22" t="s">
        <v>132</v>
      </c>
      <c r="AU149" s="22" t="s">
        <v>81</v>
      </c>
      <c r="AY149" s="22" t="s">
        <v>129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2" t="s">
        <v>79</v>
      </c>
      <c r="BK149" s="212">
        <f>ROUND(I149*H149,2)</f>
        <v>0</v>
      </c>
      <c r="BL149" s="22" t="s">
        <v>85</v>
      </c>
      <c r="BM149" s="22" t="s">
        <v>260</v>
      </c>
    </row>
    <row r="150" spans="2:65" s="1" customFormat="1" ht="25.5" customHeight="1">
      <c r="B150" s="39"/>
      <c r="C150" s="201" t="s">
        <v>261</v>
      </c>
      <c r="D150" s="201" t="s">
        <v>132</v>
      </c>
      <c r="E150" s="202" t="s">
        <v>138</v>
      </c>
      <c r="F150" s="203" t="s">
        <v>139</v>
      </c>
      <c r="G150" s="204" t="s">
        <v>135</v>
      </c>
      <c r="H150" s="205">
        <v>2885.366</v>
      </c>
      <c r="I150" s="206"/>
      <c r="J150" s="207">
        <f>ROUND(I150*H150,2)</f>
        <v>0</v>
      </c>
      <c r="K150" s="203" t="s">
        <v>136</v>
      </c>
      <c r="L150" s="59"/>
      <c r="M150" s="208" t="s">
        <v>21</v>
      </c>
      <c r="N150" s="209" t="s">
        <v>43</v>
      </c>
      <c r="O150" s="40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AR150" s="22" t="s">
        <v>85</v>
      </c>
      <c r="AT150" s="22" t="s">
        <v>132</v>
      </c>
      <c r="AU150" s="22" t="s">
        <v>81</v>
      </c>
      <c r="AY150" s="22" t="s">
        <v>129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2" t="s">
        <v>79</v>
      </c>
      <c r="BK150" s="212">
        <f>ROUND(I150*H150,2)</f>
        <v>0</v>
      </c>
      <c r="BL150" s="22" t="s">
        <v>85</v>
      </c>
      <c r="BM150" s="22" t="s">
        <v>262</v>
      </c>
    </row>
    <row r="151" spans="2:65" s="1" customFormat="1" ht="25.5" customHeight="1">
      <c r="B151" s="39"/>
      <c r="C151" s="201" t="s">
        <v>263</v>
      </c>
      <c r="D151" s="201" t="s">
        <v>132</v>
      </c>
      <c r="E151" s="202" t="s">
        <v>142</v>
      </c>
      <c r="F151" s="203" t="s">
        <v>143</v>
      </c>
      <c r="G151" s="204" t="s">
        <v>135</v>
      </c>
      <c r="H151" s="205">
        <v>3409.9780000000001</v>
      </c>
      <c r="I151" s="206"/>
      <c r="J151" s="207">
        <f>ROUND(I151*H151,2)</f>
        <v>0</v>
      </c>
      <c r="K151" s="203" t="s">
        <v>136</v>
      </c>
      <c r="L151" s="59"/>
      <c r="M151" s="208" t="s">
        <v>21</v>
      </c>
      <c r="N151" s="209" t="s">
        <v>43</v>
      </c>
      <c r="O151" s="40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AR151" s="22" t="s">
        <v>85</v>
      </c>
      <c r="AT151" s="22" t="s">
        <v>132</v>
      </c>
      <c r="AU151" s="22" t="s">
        <v>81</v>
      </c>
      <c r="AY151" s="22" t="s">
        <v>129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2" t="s">
        <v>79</v>
      </c>
      <c r="BK151" s="212">
        <f>ROUND(I151*H151,2)</f>
        <v>0</v>
      </c>
      <c r="BL151" s="22" t="s">
        <v>85</v>
      </c>
      <c r="BM151" s="22" t="s">
        <v>264</v>
      </c>
    </row>
    <row r="152" spans="2:65" s="1" customFormat="1" ht="38.25" customHeight="1">
      <c r="B152" s="39"/>
      <c r="C152" s="201" t="s">
        <v>265</v>
      </c>
      <c r="D152" s="201" t="s">
        <v>132</v>
      </c>
      <c r="E152" s="202" t="s">
        <v>266</v>
      </c>
      <c r="F152" s="203" t="s">
        <v>267</v>
      </c>
      <c r="G152" s="204" t="s">
        <v>147</v>
      </c>
      <c r="H152" s="205">
        <v>1091.193</v>
      </c>
      <c r="I152" s="206"/>
      <c r="J152" s="207">
        <f>ROUND(I152*H152,2)</f>
        <v>0</v>
      </c>
      <c r="K152" s="203" t="s">
        <v>136</v>
      </c>
      <c r="L152" s="59"/>
      <c r="M152" s="208" t="s">
        <v>21</v>
      </c>
      <c r="N152" s="209" t="s">
        <v>43</v>
      </c>
      <c r="O152" s="40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22" t="s">
        <v>85</v>
      </c>
      <c r="AT152" s="22" t="s">
        <v>132</v>
      </c>
      <c r="AU152" s="22" t="s">
        <v>81</v>
      </c>
      <c r="AY152" s="22" t="s">
        <v>129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22" t="s">
        <v>79</v>
      </c>
      <c r="BK152" s="212">
        <f>ROUND(I152*H152,2)</f>
        <v>0</v>
      </c>
      <c r="BL152" s="22" t="s">
        <v>85</v>
      </c>
      <c r="BM152" s="22" t="s">
        <v>268</v>
      </c>
    </row>
    <row r="153" spans="2:65" s="12" customFormat="1" ht="13.5">
      <c r="B153" s="213"/>
      <c r="C153" s="214"/>
      <c r="D153" s="215" t="s">
        <v>149</v>
      </c>
      <c r="E153" s="216" t="s">
        <v>21</v>
      </c>
      <c r="F153" s="217" t="s">
        <v>269</v>
      </c>
      <c r="G153" s="214"/>
      <c r="H153" s="218">
        <v>1091.193</v>
      </c>
      <c r="I153" s="219"/>
      <c r="J153" s="214"/>
      <c r="K153" s="214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149</v>
      </c>
      <c r="AU153" s="224" t="s">
        <v>81</v>
      </c>
      <c r="AV153" s="12" t="s">
        <v>81</v>
      </c>
      <c r="AW153" s="12" t="s">
        <v>35</v>
      </c>
      <c r="AX153" s="12" t="s">
        <v>79</v>
      </c>
      <c r="AY153" s="224" t="s">
        <v>129</v>
      </c>
    </row>
    <row r="154" spans="2:65" s="1" customFormat="1" ht="38.25" customHeight="1">
      <c r="B154" s="39"/>
      <c r="C154" s="201" t="s">
        <v>270</v>
      </c>
      <c r="D154" s="201" t="s">
        <v>132</v>
      </c>
      <c r="E154" s="202" t="s">
        <v>152</v>
      </c>
      <c r="F154" s="203" t="s">
        <v>153</v>
      </c>
      <c r="G154" s="204" t="s">
        <v>147</v>
      </c>
      <c r="H154" s="205">
        <v>327.358</v>
      </c>
      <c r="I154" s="206"/>
      <c r="J154" s="207">
        <f>ROUND(I154*H154,2)</f>
        <v>0</v>
      </c>
      <c r="K154" s="203" t="s">
        <v>136</v>
      </c>
      <c r="L154" s="59"/>
      <c r="M154" s="208" t="s">
        <v>21</v>
      </c>
      <c r="N154" s="209" t="s">
        <v>43</v>
      </c>
      <c r="O154" s="40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AR154" s="22" t="s">
        <v>85</v>
      </c>
      <c r="AT154" s="22" t="s">
        <v>132</v>
      </c>
      <c r="AU154" s="22" t="s">
        <v>81</v>
      </c>
      <c r="AY154" s="22" t="s">
        <v>129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22" t="s">
        <v>79</v>
      </c>
      <c r="BK154" s="212">
        <f>ROUND(I154*H154,2)</f>
        <v>0</v>
      </c>
      <c r="BL154" s="22" t="s">
        <v>85</v>
      </c>
      <c r="BM154" s="22" t="s">
        <v>271</v>
      </c>
    </row>
    <row r="155" spans="2:65" s="12" customFormat="1" ht="13.5">
      <c r="B155" s="213"/>
      <c r="C155" s="214"/>
      <c r="D155" s="215" t="s">
        <v>149</v>
      </c>
      <c r="E155" s="214"/>
      <c r="F155" s="217" t="s">
        <v>272</v>
      </c>
      <c r="G155" s="214"/>
      <c r="H155" s="218">
        <v>327.358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149</v>
      </c>
      <c r="AU155" s="224" t="s">
        <v>81</v>
      </c>
      <c r="AV155" s="12" t="s">
        <v>81</v>
      </c>
      <c r="AW155" s="12" t="s">
        <v>6</v>
      </c>
      <c r="AX155" s="12" t="s">
        <v>79</v>
      </c>
      <c r="AY155" s="224" t="s">
        <v>129</v>
      </c>
    </row>
    <row r="156" spans="2:65" s="1" customFormat="1" ht="38.25" customHeight="1">
      <c r="B156" s="39"/>
      <c r="C156" s="201" t="s">
        <v>273</v>
      </c>
      <c r="D156" s="201" t="s">
        <v>132</v>
      </c>
      <c r="E156" s="202" t="s">
        <v>157</v>
      </c>
      <c r="F156" s="203" t="s">
        <v>158</v>
      </c>
      <c r="G156" s="204" t="s">
        <v>147</v>
      </c>
      <c r="H156" s="205">
        <v>941.19299999999998</v>
      </c>
      <c r="I156" s="206"/>
      <c r="J156" s="207">
        <f>ROUND(I156*H156,2)</f>
        <v>0</v>
      </c>
      <c r="K156" s="203" t="s">
        <v>136</v>
      </c>
      <c r="L156" s="59"/>
      <c r="M156" s="208" t="s">
        <v>21</v>
      </c>
      <c r="N156" s="209" t="s">
        <v>43</v>
      </c>
      <c r="O156" s="40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AR156" s="22" t="s">
        <v>85</v>
      </c>
      <c r="AT156" s="22" t="s">
        <v>132</v>
      </c>
      <c r="AU156" s="22" t="s">
        <v>81</v>
      </c>
      <c r="AY156" s="22" t="s">
        <v>129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22" t="s">
        <v>79</v>
      </c>
      <c r="BK156" s="212">
        <f>ROUND(I156*H156,2)</f>
        <v>0</v>
      </c>
      <c r="BL156" s="22" t="s">
        <v>85</v>
      </c>
      <c r="BM156" s="22" t="s">
        <v>274</v>
      </c>
    </row>
    <row r="157" spans="2:65" s="12" customFormat="1" ht="13.5">
      <c r="B157" s="213"/>
      <c r="C157" s="214"/>
      <c r="D157" s="215" t="s">
        <v>149</v>
      </c>
      <c r="E157" s="216" t="s">
        <v>21</v>
      </c>
      <c r="F157" s="217" t="s">
        <v>275</v>
      </c>
      <c r="G157" s="214"/>
      <c r="H157" s="218">
        <v>941.19299999999998</v>
      </c>
      <c r="I157" s="219"/>
      <c r="J157" s="214"/>
      <c r="K157" s="214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149</v>
      </c>
      <c r="AU157" s="224" t="s">
        <v>81</v>
      </c>
      <c r="AV157" s="12" t="s">
        <v>81</v>
      </c>
      <c r="AW157" s="12" t="s">
        <v>35</v>
      </c>
      <c r="AX157" s="12" t="s">
        <v>79</v>
      </c>
      <c r="AY157" s="224" t="s">
        <v>129</v>
      </c>
    </row>
    <row r="158" spans="2:65" s="1" customFormat="1" ht="25.5" customHeight="1">
      <c r="B158" s="39"/>
      <c r="C158" s="201" t="s">
        <v>276</v>
      </c>
      <c r="D158" s="201" t="s">
        <v>132</v>
      </c>
      <c r="E158" s="202" t="s">
        <v>162</v>
      </c>
      <c r="F158" s="203" t="s">
        <v>163</v>
      </c>
      <c r="G158" s="204" t="s">
        <v>135</v>
      </c>
      <c r="H158" s="205">
        <v>2727.982</v>
      </c>
      <c r="I158" s="206"/>
      <c r="J158" s="207">
        <f>ROUND(I158*H158,2)</f>
        <v>0</v>
      </c>
      <c r="K158" s="203" t="s">
        <v>136</v>
      </c>
      <c r="L158" s="59"/>
      <c r="M158" s="208" t="s">
        <v>21</v>
      </c>
      <c r="N158" s="209" t="s">
        <v>43</v>
      </c>
      <c r="O158" s="40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22" t="s">
        <v>85</v>
      </c>
      <c r="AT158" s="22" t="s">
        <v>132</v>
      </c>
      <c r="AU158" s="22" t="s">
        <v>81</v>
      </c>
      <c r="AY158" s="22" t="s">
        <v>129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2" t="s">
        <v>79</v>
      </c>
      <c r="BK158" s="212">
        <f>ROUND(I158*H158,2)</f>
        <v>0</v>
      </c>
      <c r="BL158" s="22" t="s">
        <v>85</v>
      </c>
      <c r="BM158" s="22" t="s">
        <v>277</v>
      </c>
    </row>
    <row r="159" spans="2:65" s="12" customFormat="1" ht="13.5">
      <c r="B159" s="213"/>
      <c r="C159" s="214"/>
      <c r="D159" s="215" t="s">
        <v>149</v>
      </c>
      <c r="E159" s="216" t="s">
        <v>21</v>
      </c>
      <c r="F159" s="217" t="s">
        <v>278</v>
      </c>
      <c r="G159" s="214"/>
      <c r="H159" s="218">
        <v>2727.982</v>
      </c>
      <c r="I159" s="219"/>
      <c r="J159" s="214"/>
      <c r="K159" s="214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149</v>
      </c>
      <c r="AU159" s="224" t="s">
        <v>81</v>
      </c>
      <c r="AV159" s="12" t="s">
        <v>81</v>
      </c>
      <c r="AW159" s="12" t="s">
        <v>35</v>
      </c>
      <c r="AX159" s="12" t="s">
        <v>79</v>
      </c>
      <c r="AY159" s="224" t="s">
        <v>129</v>
      </c>
    </row>
    <row r="160" spans="2:65" s="1" customFormat="1" ht="16.5" customHeight="1">
      <c r="B160" s="39"/>
      <c r="C160" s="225" t="s">
        <v>279</v>
      </c>
      <c r="D160" s="225" t="s">
        <v>167</v>
      </c>
      <c r="E160" s="226" t="s">
        <v>168</v>
      </c>
      <c r="F160" s="227" t="s">
        <v>169</v>
      </c>
      <c r="G160" s="228" t="s">
        <v>170</v>
      </c>
      <c r="H160" s="229">
        <v>799.84400000000005</v>
      </c>
      <c r="I160" s="230"/>
      <c r="J160" s="231">
        <f>ROUND(I160*H160,2)</f>
        <v>0</v>
      </c>
      <c r="K160" s="227" t="s">
        <v>21</v>
      </c>
      <c r="L160" s="232"/>
      <c r="M160" s="233" t="s">
        <v>21</v>
      </c>
      <c r="N160" s="234" t="s">
        <v>43</v>
      </c>
      <c r="O160" s="40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2" t="s">
        <v>166</v>
      </c>
      <c r="AT160" s="22" t="s">
        <v>167</v>
      </c>
      <c r="AU160" s="22" t="s">
        <v>81</v>
      </c>
      <c r="AY160" s="22" t="s">
        <v>129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2" t="s">
        <v>79</v>
      </c>
      <c r="BK160" s="212">
        <f>ROUND(I160*H160,2)</f>
        <v>0</v>
      </c>
      <c r="BL160" s="22" t="s">
        <v>85</v>
      </c>
      <c r="BM160" s="22" t="s">
        <v>280</v>
      </c>
    </row>
    <row r="161" spans="2:65" s="1" customFormat="1" ht="27">
      <c r="B161" s="39"/>
      <c r="C161" s="61"/>
      <c r="D161" s="215" t="s">
        <v>172</v>
      </c>
      <c r="E161" s="61"/>
      <c r="F161" s="235" t="s">
        <v>173</v>
      </c>
      <c r="G161" s="61"/>
      <c r="H161" s="61"/>
      <c r="I161" s="170"/>
      <c r="J161" s="61"/>
      <c r="K161" s="61"/>
      <c r="L161" s="59"/>
      <c r="M161" s="236"/>
      <c r="N161" s="40"/>
      <c r="O161" s="40"/>
      <c r="P161" s="40"/>
      <c r="Q161" s="40"/>
      <c r="R161" s="40"/>
      <c r="S161" s="40"/>
      <c r="T161" s="76"/>
      <c r="AT161" s="22" t="s">
        <v>172</v>
      </c>
      <c r="AU161" s="22" t="s">
        <v>81</v>
      </c>
    </row>
    <row r="162" spans="2:65" s="12" customFormat="1" ht="13.5">
      <c r="B162" s="213"/>
      <c r="C162" s="214"/>
      <c r="D162" s="215" t="s">
        <v>149</v>
      </c>
      <c r="E162" s="216" t="s">
        <v>21</v>
      </c>
      <c r="F162" s="217" t="s">
        <v>281</v>
      </c>
      <c r="G162" s="214"/>
      <c r="H162" s="218">
        <v>799.84400000000005</v>
      </c>
      <c r="I162" s="219"/>
      <c r="J162" s="214"/>
      <c r="K162" s="214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149</v>
      </c>
      <c r="AU162" s="224" t="s">
        <v>81</v>
      </c>
      <c r="AV162" s="12" t="s">
        <v>81</v>
      </c>
      <c r="AW162" s="12" t="s">
        <v>35</v>
      </c>
      <c r="AX162" s="12" t="s">
        <v>79</v>
      </c>
      <c r="AY162" s="224" t="s">
        <v>129</v>
      </c>
    </row>
    <row r="163" spans="2:65" s="1" customFormat="1" ht="25.5" customHeight="1">
      <c r="B163" s="39"/>
      <c r="C163" s="201" t="s">
        <v>282</v>
      </c>
      <c r="D163" s="201" t="s">
        <v>132</v>
      </c>
      <c r="E163" s="202" t="s">
        <v>176</v>
      </c>
      <c r="F163" s="203" t="s">
        <v>177</v>
      </c>
      <c r="G163" s="204" t="s">
        <v>135</v>
      </c>
      <c r="H163" s="205">
        <v>2727.982</v>
      </c>
      <c r="I163" s="206"/>
      <c r="J163" s="207">
        <f>ROUND(I163*H163,2)</f>
        <v>0</v>
      </c>
      <c r="K163" s="203" t="s">
        <v>136</v>
      </c>
      <c r="L163" s="59"/>
      <c r="M163" s="208" t="s">
        <v>21</v>
      </c>
      <c r="N163" s="209" t="s">
        <v>43</v>
      </c>
      <c r="O163" s="40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AR163" s="22" t="s">
        <v>85</v>
      </c>
      <c r="AT163" s="22" t="s">
        <v>132</v>
      </c>
      <c r="AU163" s="22" t="s">
        <v>81</v>
      </c>
      <c r="AY163" s="22" t="s">
        <v>129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2" t="s">
        <v>79</v>
      </c>
      <c r="BK163" s="212">
        <f>ROUND(I163*H163,2)</f>
        <v>0</v>
      </c>
      <c r="BL163" s="22" t="s">
        <v>85</v>
      </c>
      <c r="BM163" s="22" t="s">
        <v>283</v>
      </c>
    </row>
    <row r="164" spans="2:65" s="12" customFormat="1" ht="13.5">
      <c r="B164" s="213"/>
      <c r="C164" s="214"/>
      <c r="D164" s="215" t="s">
        <v>149</v>
      </c>
      <c r="E164" s="216" t="s">
        <v>21</v>
      </c>
      <c r="F164" s="217" t="s">
        <v>278</v>
      </c>
      <c r="G164" s="214"/>
      <c r="H164" s="218">
        <v>2727.982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149</v>
      </c>
      <c r="AU164" s="224" t="s">
        <v>81</v>
      </c>
      <c r="AV164" s="12" t="s">
        <v>81</v>
      </c>
      <c r="AW164" s="12" t="s">
        <v>35</v>
      </c>
      <c r="AX164" s="12" t="s">
        <v>79</v>
      </c>
      <c r="AY164" s="224" t="s">
        <v>129</v>
      </c>
    </row>
    <row r="165" spans="2:65" s="1" customFormat="1" ht="51" customHeight="1">
      <c r="B165" s="39"/>
      <c r="C165" s="201" t="s">
        <v>284</v>
      </c>
      <c r="D165" s="201" t="s">
        <v>132</v>
      </c>
      <c r="E165" s="202" t="s">
        <v>180</v>
      </c>
      <c r="F165" s="203" t="s">
        <v>181</v>
      </c>
      <c r="G165" s="204" t="s">
        <v>135</v>
      </c>
      <c r="H165" s="205">
        <v>681.99599999999998</v>
      </c>
      <c r="I165" s="206"/>
      <c r="J165" s="207">
        <f>ROUND(I165*H165,2)</f>
        <v>0</v>
      </c>
      <c r="K165" s="203" t="s">
        <v>136</v>
      </c>
      <c r="L165" s="59"/>
      <c r="M165" s="208" t="s">
        <v>21</v>
      </c>
      <c r="N165" s="209" t="s">
        <v>43</v>
      </c>
      <c r="O165" s="40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22" t="s">
        <v>85</v>
      </c>
      <c r="AT165" s="22" t="s">
        <v>132</v>
      </c>
      <c r="AU165" s="22" t="s">
        <v>81</v>
      </c>
      <c r="AY165" s="22" t="s">
        <v>129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2" t="s">
        <v>79</v>
      </c>
      <c r="BK165" s="212">
        <f>ROUND(I165*H165,2)</f>
        <v>0</v>
      </c>
      <c r="BL165" s="22" t="s">
        <v>85</v>
      </c>
      <c r="BM165" s="22" t="s">
        <v>285</v>
      </c>
    </row>
    <row r="166" spans="2:65" s="12" customFormat="1" ht="13.5">
      <c r="B166" s="213"/>
      <c r="C166" s="214"/>
      <c r="D166" s="215" t="s">
        <v>149</v>
      </c>
      <c r="E166" s="216" t="s">
        <v>21</v>
      </c>
      <c r="F166" s="217" t="s">
        <v>286</v>
      </c>
      <c r="G166" s="214"/>
      <c r="H166" s="218">
        <v>681.99599999999998</v>
      </c>
      <c r="I166" s="219"/>
      <c r="J166" s="214"/>
      <c r="K166" s="214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149</v>
      </c>
      <c r="AU166" s="224" t="s">
        <v>81</v>
      </c>
      <c r="AV166" s="12" t="s">
        <v>81</v>
      </c>
      <c r="AW166" s="12" t="s">
        <v>35</v>
      </c>
      <c r="AX166" s="12" t="s">
        <v>79</v>
      </c>
      <c r="AY166" s="224" t="s">
        <v>129</v>
      </c>
    </row>
    <row r="167" spans="2:65" s="1" customFormat="1" ht="16.5" customHeight="1">
      <c r="B167" s="39"/>
      <c r="C167" s="225" t="s">
        <v>287</v>
      </c>
      <c r="D167" s="225" t="s">
        <v>167</v>
      </c>
      <c r="E167" s="226" t="s">
        <v>185</v>
      </c>
      <c r="F167" s="227" t="s">
        <v>186</v>
      </c>
      <c r="G167" s="228" t="s">
        <v>170</v>
      </c>
      <c r="H167" s="229">
        <v>14.458</v>
      </c>
      <c r="I167" s="230"/>
      <c r="J167" s="231">
        <f>ROUND(I167*H167,2)</f>
        <v>0</v>
      </c>
      <c r="K167" s="227" t="s">
        <v>136</v>
      </c>
      <c r="L167" s="232"/>
      <c r="M167" s="233" t="s">
        <v>21</v>
      </c>
      <c r="N167" s="234" t="s">
        <v>43</v>
      </c>
      <c r="O167" s="40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AR167" s="22" t="s">
        <v>166</v>
      </c>
      <c r="AT167" s="22" t="s">
        <v>167</v>
      </c>
      <c r="AU167" s="22" t="s">
        <v>81</v>
      </c>
      <c r="AY167" s="22" t="s">
        <v>129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2" t="s">
        <v>79</v>
      </c>
      <c r="BK167" s="212">
        <f>ROUND(I167*H167,2)</f>
        <v>0</v>
      </c>
      <c r="BL167" s="22" t="s">
        <v>85</v>
      </c>
      <c r="BM167" s="22" t="s">
        <v>288</v>
      </c>
    </row>
    <row r="168" spans="2:65" s="12" customFormat="1" ht="13.5">
      <c r="B168" s="213"/>
      <c r="C168" s="214"/>
      <c r="D168" s="215" t="s">
        <v>149</v>
      </c>
      <c r="E168" s="216" t="s">
        <v>21</v>
      </c>
      <c r="F168" s="217" t="s">
        <v>289</v>
      </c>
      <c r="G168" s="214"/>
      <c r="H168" s="218">
        <v>14.458</v>
      </c>
      <c r="I168" s="219"/>
      <c r="J168" s="214"/>
      <c r="K168" s="214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149</v>
      </c>
      <c r="AU168" s="224" t="s">
        <v>81</v>
      </c>
      <c r="AV168" s="12" t="s">
        <v>81</v>
      </c>
      <c r="AW168" s="12" t="s">
        <v>35</v>
      </c>
      <c r="AX168" s="12" t="s">
        <v>79</v>
      </c>
      <c r="AY168" s="224" t="s">
        <v>129</v>
      </c>
    </row>
    <row r="169" spans="2:65" s="1" customFormat="1" ht="25.5" customHeight="1">
      <c r="B169" s="39"/>
      <c r="C169" s="201" t="s">
        <v>290</v>
      </c>
      <c r="D169" s="201" t="s">
        <v>132</v>
      </c>
      <c r="E169" s="202" t="s">
        <v>190</v>
      </c>
      <c r="F169" s="203" t="s">
        <v>191</v>
      </c>
      <c r="G169" s="204" t="s">
        <v>135</v>
      </c>
      <c r="H169" s="205">
        <v>3409.9780000000001</v>
      </c>
      <c r="I169" s="206"/>
      <c r="J169" s="207">
        <f t="shared" ref="J169:J174" si="10">ROUND(I169*H169,2)</f>
        <v>0</v>
      </c>
      <c r="K169" s="203" t="s">
        <v>136</v>
      </c>
      <c r="L169" s="59"/>
      <c r="M169" s="208" t="s">
        <v>21</v>
      </c>
      <c r="N169" s="209" t="s">
        <v>43</v>
      </c>
      <c r="O169" s="40"/>
      <c r="P169" s="210">
        <f t="shared" ref="P169:P174" si="11">O169*H169</f>
        <v>0</v>
      </c>
      <c r="Q169" s="210">
        <v>0</v>
      </c>
      <c r="R169" s="210">
        <f t="shared" ref="R169:R174" si="12">Q169*H169</f>
        <v>0</v>
      </c>
      <c r="S169" s="210">
        <v>0</v>
      </c>
      <c r="T169" s="211">
        <f t="shared" ref="T169:T174" si="13">S169*H169</f>
        <v>0</v>
      </c>
      <c r="AR169" s="22" t="s">
        <v>85</v>
      </c>
      <c r="AT169" s="22" t="s">
        <v>132</v>
      </c>
      <c r="AU169" s="22" t="s">
        <v>81</v>
      </c>
      <c r="AY169" s="22" t="s">
        <v>129</v>
      </c>
      <c r="BE169" s="212">
        <f t="shared" ref="BE169:BE174" si="14">IF(N169="základní",J169,0)</f>
        <v>0</v>
      </c>
      <c r="BF169" s="212">
        <f t="shared" ref="BF169:BF174" si="15">IF(N169="snížená",J169,0)</f>
        <v>0</v>
      </c>
      <c r="BG169" s="212">
        <f t="shared" ref="BG169:BG174" si="16">IF(N169="zákl. přenesená",J169,0)</f>
        <v>0</v>
      </c>
      <c r="BH169" s="212">
        <f t="shared" ref="BH169:BH174" si="17">IF(N169="sníž. přenesená",J169,0)</f>
        <v>0</v>
      </c>
      <c r="BI169" s="212">
        <f t="shared" ref="BI169:BI174" si="18">IF(N169="nulová",J169,0)</f>
        <v>0</v>
      </c>
      <c r="BJ169" s="22" t="s">
        <v>79</v>
      </c>
      <c r="BK169" s="212">
        <f t="shared" ref="BK169:BK174" si="19">ROUND(I169*H169,2)</f>
        <v>0</v>
      </c>
      <c r="BL169" s="22" t="s">
        <v>85</v>
      </c>
      <c r="BM169" s="22" t="s">
        <v>291</v>
      </c>
    </row>
    <row r="170" spans="2:65" s="1" customFormat="1" ht="25.5" customHeight="1">
      <c r="B170" s="39"/>
      <c r="C170" s="201" t="s">
        <v>292</v>
      </c>
      <c r="D170" s="201" t="s">
        <v>132</v>
      </c>
      <c r="E170" s="202" t="s">
        <v>194</v>
      </c>
      <c r="F170" s="203" t="s">
        <v>195</v>
      </c>
      <c r="G170" s="204" t="s">
        <v>135</v>
      </c>
      <c r="H170" s="205">
        <v>750</v>
      </c>
      <c r="I170" s="206"/>
      <c r="J170" s="207">
        <f t="shared" si="10"/>
        <v>0</v>
      </c>
      <c r="K170" s="203" t="s">
        <v>136</v>
      </c>
      <c r="L170" s="59"/>
      <c r="M170" s="208" t="s">
        <v>21</v>
      </c>
      <c r="N170" s="209" t="s">
        <v>43</v>
      </c>
      <c r="O170" s="40"/>
      <c r="P170" s="210">
        <f t="shared" si="11"/>
        <v>0</v>
      </c>
      <c r="Q170" s="210">
        <v>0</v>
      </c>
      <c r="R170" s="210">
        <f t="shared" si="12"/>
        <v>0</v>
      </c>
      <c r="S170" s="210">
        <v>0</v>
      </c>
      <c r="T170" s="211">
        <f t="shared" si="13"/>
        <v>0</v>
      </c>
      <c r="AR170" s="22" t="s">
        <v>85</v>
      </c>
      <c r="AT170" s="22" t="s">
        <v>132</v>
      </c>
      <c r="AU170" s="22" t="s">
        <v>81</v>
      </c>
      <c r="AY170" s="22" t="s">
        <v>129</v>
      </c>
      <c r="BE170" s="212">
        <f t="shared" si="14"/>
        <v>0</v>
      </c>
      <c r="BF170" s="212">
        <f t="shared" si="15"/>
        <v>0</v>
      </c>
      <c r="BG170" s="212">
        <f t="shared" si="16"/>
        <v>0</v>
      </c>
      <c r="BH170" s="212">
        <f t="shared" si="17"/>
        <v>0</v>
      </c>
      <c r="BI170" s="212">
        <f t="shared" si="18"/>
        <v>0</v>
      </c>
      <c r="BJ170" s="22" t="s">
        <v>79</v>
      </c>
      <c r="BK170" s="212">
        <f t="shared" si="19"/>
        <v>0</v>
      </c>
      <c r="BL170" s="22" t="s">
        <v>85</v>
      </c>
      <c r="BM170" s="22" t="s">
        <v>293</v>
      </c>
    </row>
    <row r="171" spans="2:65" s="1" customFormat="1" ht="51" customHeight="1">
      <c r="B171" s="39"/>
      <c r="C171" s="201" t="s">
        <v>294</v>
      </c>
      <c r="D171" s="201" t="s">
        <v>132</v>
      </c>
      <c r="E171" s="202" t="s">
        <v>198</v>
      </c>
      <c r="F171" s="203" t="s">
        <v>199</v>
      </c>
      <c r="G171" s="204" t="s">
        <v>147</v>
      </c>
      <c r="H171" s="205">
        <v>150</v>
      </c>
      <c r="I171" s="206"/>
      <c r="J171" s="207">
        <f t="shared" si="10"/>
        <v>0</v>
      </c>
      <c r="K171" s="203" t="s">
        <v>136</v>
      </c>
      <c r="L171" s="59"/>
      <c r="M171" s="208" t="s">
        <v>21</v>
      </c>
      <c r="N171" s="209" t="s">
        <v>43</v>
      </c>
      <c r="O171" s="40"/>
      <c r="P171" s="210">
        <f t="shared" si="11"/>
        <v>0</v>
      </c>
      <c r="Q171" s="210">
        <v>0</v>
      </c>
      <c r="R171" s="210">
        <f t="shared" si="12"/>
        <v>0</v>
      </c>
      <c r="S171" s="210">
        <v>0</v>
      </c>
      <c r="T171" s="211">
        <f t="shared" si="13"/>
        <v>0</v>
      </c>
      <c r="AR171" s="22" t="s">
        <v>85</v>
      </c>
      <c r="AT171" s="22" t="s">
        <v>132</v>
      </c>
      <c r="AU171" s="22" t="s">
        <v>81</v>
      </c>
      <c r="AY171" s="22" t="s">
        <v>129</v>
      </c>
      <c r="BE171" s="212">
        <f t="shared" si="14"/>
        <v>0</v>
      </c>
      <c r="BF171" s="212">
        <f t="shared" si="15"/>
        <v>0</v>
      </c>
      <c r="BG171" s="212">
        <f t="shared" si="16"/>
        <v>0</v>
      </c>
      <c r="BH171" s="212">
        <f t="shared" si="17"/>
        <v>0</v>
      </c>
      <c r="BI171" s="212">
        <f t="shared" si="18"/>
        <v>0</v>
      </c>
      <c r="BJ171" s="22" t="s">
        <v>79</v>
      </c>
      <c r="BK171" s="212">
        <f t="shared" si="19"/>
        <v>0</v>
      </c>
      <c r="BL171" s="22" t="s">
        <v>85</v>
      </c>
      <c r="BM171" s="22" t="s">
        <v>295</v>
      </c>
    </row>
    <row r="172" spans="2:65" s="1" customFormat="1" ht="25.5" customHeight="1">
      <c r="B172" s="39"/>
      <c r="C172" s="201" t="s">
        <v>296</v>
      </c>
      <c r="D172" s="201" t="s">
        <v>132</v>
      </c>
      <c r="E172" s="202" t="s">
        <v>239</v>
      </c>
      <c r="F172" s="203" t="s">
        <v>240</v>
      </c>
      <c r="G172" s="204" t="s">
        <v>135</v>
      </c>
      <c r="H172" s="205">
        <v>30</v>
      </c>
      <c r="I172" s="206"/>
      <c r="J172" s="207">
        <f t="shared" si="10"/>
        <v>0</v>
      </c>
      <c r="K172" s="203" t="s">
        <v>136</v>
      </c>
      <c r="L172" s="59"/>
      <c r="M172" s="208" t="s">
        <v>21</v>
      </c>
      <c r="N172" s="209" t="s">
        <v>43</v>
      </c>
      <c r="O172" s="40"/>
      <c r="P172" s="210">
        <f t="shared" si="11"/>
        <v>0</v>
      </c>
      <c r="Q172" s="210">
        <v>8.3500000000000005E-2</v>
      </c>
      <c r="R172" s="210">
        <f t="shared" si="12"/>
        <v>2.5050000000000003</v>
      </c>
      <c r="S172" s="210">
        <v>0</v>
      </c>
      <c r="T172" s="211">
        <f t="shared" si="13"/>
        <v>0</v>
      </c>
      <c r="AR172" s="22" t="s">
        <v>85</v>
      </c>
      <c r="AT172" s="22" t="s">
        <v>132</v>
      </c>
      <c r="AU172" s="22" t="s">
        <v>81</v>
      </c>
      <c r="AY172" s="22" t="s">
        <v>129</v>
      </c>
      <c r="BE172" s="212">
        <f t="shared" si="14"/>
        <v>0</v>
      </c>
      <c r="BF172" s="212">
        <f t="shared" si="15"/>
        <v>0</v>
      </c>
      <c r="BG172" s="212">
        <f t="shared" si="16"/>
        <v>0</v>
      </c>
      <c r="BH172" s="212">
        <f t="shared" si="17"/>
        <v>0</v>
      </c>
      <c r="BI172" s="212">
        <f t="shared" si="18"/>
        <v>0</v>
      </c>
      <c r="BJ172" s="22" t="s">
        <v>79</v>
      </c>
      <c r="BK172" s="212">
        <f t="shared" si="19"/>
        <v>0</v>
      </c>
      <c r="BL172" s="22" t="s">
        <v>85</v>
      </c>
      <c r="BM172" s="22" t="s">
        <v>297</v>
      </c>
    </row>
    <row r="173" spans="2:65" s="1" customFormat="1" ht="16.5" customHeight="1">
      <c r="B173" s="39"/>
      <c r="C173" s="225" t="s">
        <v>298</v>
      </c>
      <c r="D173" s="225" t="s">
        <v>167</v>
      </c>
      <c r="E173" s="226" t="s">
        <v>243</v>
      </c>
      <c r="F173" s="227" t="s">
        <v>244</v>
      </c>
      <c r="G173" s="228" t="s">
        <v>245</v>
      </c>
      <c r="H173" s="229">
        <v>10</v>
      </c>
      <c r="I173" s="230"/>
      <c r="J173" s="231">
        <f t="shared" si="10"/>
        <v>0</v>
      </c>
      <c r="K173" s="227" t="s">
        <v>136</v>
      </c>
      <c r="L173" s="232"/>
      <c r="M173" s="233" t="s">
        <v>21</v>
      </c>
      <c r="N173" s="234" t="s">
        <v>43</v>
      </c>
      <c r="O173" s="40"/>
      <c r="P173" s="210">
        <f t="shared" si="11"/>
        <v>0</v>
      </c>
      <c r="Q173" s="210">
        <v>1.083</v>
      </c>
      <c r="R173" s="210">
        <f t="shared" si="12"/>
        <v>10.83</v>
      </c>
      <c r="S173" s="210">
        <v>0</v>
      </c>
      <c r="T173" s="211">
        <f t="shared" si="13"/>
        <v>0</v>
      </c>
      <c r="AR173" s="22" t="s">
        <v>166</v>
      </c>
      <c r="AT173" s="22" t="s">
        <v>167</v>
      </c>
      <c r="AU173" s="22" t="s">
        <v>81</v>
      </c>
      <c r="AY173" s="22" t="s">
        <v>129</v>
      </c>
      <c r="BE173" s="212">
        <f t="shared" si="14"/>
        <v>0</v>
      </c>
      <c r="BF173" s="212">
        <f t="shared" si="15"/>
        <v>0</v>
      </c>
      <c r="BG173" s="212">
        <f t="shared" si="16"/>
        <v>0</v>
      </c>
      <c r="BH173" s="212">
        <f t="shared" si="17"/>
        <v>0</v>
      </c>
      <c r="BI173" s="212">
        <f t="shared" si="18"/>
        <v>0</v>
      </c>
      <c r="BJ173" s="22" t="s">
        <v>79</v>
      </c>
      <c r="BK173" s="212">
        <f t="shared" si="19"/>
        <v>0</v>
      </c>
      <c r="BL173" s="22" t="s">
        <v>85</v>
      </c>
      <c r="BM173" s="22" t="s">
        <v>299</v>
      </c>
    </row>
    <row r="174" spans="2:65" s="1" customFormat="1" ht="25.5" customHeight="1">
      <c r="B174" s="39"/>
      <c r="C174" s="201" t="s">
        <v>300</v>
      </c>
      <c r="D174" s="201" t="s">
        <v>132</v>
      </c>
      <c r="E174" s="202" t="s">
        <v>301</v>
      </c>
      <c r="F174" s="203" t="s">
        <v>302</v>
      </c>
      <c r="G174" s="204" t="s">
        <v>245</v>
      </c>
      <c r="H174" s="205">
        <v>1</v>
      </c>
      <c r="I174" s="206"/>
      <c r="J174" s="207">
        <f t="shared" si="10"/>
        <v>0</v>
      </c>
      <c r="K174" s="203" t="s">
        <v>21</v>
      </c>
      <c r="L174" s="59"/>
      <c r="M174" s="208" t="s">
        <v>21</v>
      </c>
      <c r="N174" s="209" t="s">
        <v>43</v>
      </c>
      <c r="O174" s="40"/>
      <c r="P174" s="210">
        <f t="shared" si="11"/>
        <v>0</v>
      </c>
      <c r="Q174" s="210">
        <v>9.7197499999999994</v>
      </c>
      <c r="R174" s="210">
        <f t="shared" si="12"/>
        <v>9.7197499999999994</v>
      </c>
      <c r="S174" s="210">
        <v>0</v>
      </c>
      <c r="T174" s="211">
        <f t="shared" si="13"/>
        <v>0</v>
      </c>
      <c r="AR174" s="22" t="s">
        <v>85</v>
      </c>
      <c r="AT174" s="22" t="s">
        <v>132</v>
      </c>
      <c r="AU174" s="22" t="s">
        <v>81</v>
      </c>
      <c r="AY174" s="22" t="s">
        <v>129</v>
      </c>
      <c r="BE174" s="212">
        <f t="shared" si="14"/>
        <v>0</v>
      </c>
      <c r="BF174" s="212">
        <f t="shared" si="15"/>
        <v>0</v>
      </c>
      <c r="BG174" s="212">
        <f t="shared" si="16"/>
        <v>0</v>
      </c>
      <c r="BH174" s="212">
        <f t="shared" si="17"/>
        <v>0</v>
      </c>
      <c r="BI174" s="212">
        <f t="shared" si="18"/>
        <v>0</v>
      </c>
      <c r="BJ174" s="22" t="s">
        <v>79</v>
      </c>
      <c r="BK174" s="212">
        <f t="shared" si="19"/>
        <v>0</v>
      </c>
      <c r="BL174" s="22" t="s">
        <v>85</v>
      </c>
      <c r="BM174" s="22" t="s">
        <v>303</v>
      </c>
    </row>
    <row r="175" spans="2:65" s="1" customFormat="1" ht="27">
      <c r="B175" s="39"/>
      <c r="C175" s="61"/>
      <c r="D175" s="215" t="s">
        <v>172</v>
      </c>
      <c r="E175" s="61"/>
      <c r="F175" s="235" t="s">
        <v>304</v>
      </c>
      <c r="G175" s="61"/>
      <c r="H175" s="61"/>
      <c r="I175" s="170"/>
      <c r="J175" s="61"/>
      <c r="K175" s="61"/>
      <c r="L175" s="59"/>
      <c r="M175" s="236"/>
      <c r="N175" s="40"/>
      <c r="O175" s="40"/>
      <c r="P175" s="40"/>
      <c r="Q175" s="40"/>
      <c r="R175" s="40"/>
      <c r="S175" s="40"/>
      <c r="T175" s="76"/>
      <c r="AT175" s="22" t="s">
        <v>172</v>
      </c>
      <c r="AU175" s="22" t="s">
        <v>81</v>
      </c>
    </row>
    <row r="176" spans="2:65" s="1" customFormat="1" ht="25.5" customHeight="1">
      <c r="B176" s="39"/>
      <c r="C176" s="201" t="s">
        <v>305</v>
      </c>
      <c r="D176" s="201" t="s">
        <v>132</v>
      </c>
      <c r="E176" s="202" t="s">
        <v>306</v>
      </c>
      <c r="F176" s="203" t="s">
        <v>307</v>
      </c>
      <c r="G176" s="204" t="s">
        <v>245</v>
      </c>
      <c r="H176" s="205">
        <v>4</v>
      </c>
      <c r="I176" s="206"/>
      <c r="J176" s="207">
        <f>ROUND(I176*H176,2)</f>
        <v>0</v>
      </c>
      <c r="K176" s="203" t="s">
        <v>136</v>
      </c>
      <c r="L176" s="59"/>
      <c r="M176" s="208" t="s">
        <v>21</v>
      </c>
      <c r="N176" s="209" t="s">
        <v>43</v>
      </c>
      <c r="O176" s="40"/>
      <c r="P176" s="210">
        <f>O176*H176</f>
        <v>0</v>
      </c>
      <c r="Q176" s="210">
        <v>6.9999999999999999E-4</v>
      </c>
      <c r="R176" s="210">
        <f>Q176*H176</f>
        <v>2.8E-3</v>
      </c>
      <c r="S176" s="210">
        <v>0</v>
      </c>
      <c r="T176" s="211">
        <f>S176*H176</f>
        <v>0</v>
      </c>
      <c r="AR176" s="22" t="s">
        <v>85</v>
      </c>
      <c r="AT176" s="22" t="s">
        <v>132</v>
      </c>
      <c r="AU176" s="22" t="s">
        <v>81</v>
      </c>
      <c r="AY176" s="22" t="s">
        <v>129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2" t="s">
        <v>79</v>
      </c>
      <c r="BK176" s="212">
        <f>ROUND(I176*H176,2)</f>
        <v>0</v>
      </c>
      <c r="BL176" s="22" t="s">
        <v>85</v>
      </c>
      <c r="BM176" s="22" t="s">
        <v>308</v>
      </c>
    </row>
    <row r="177" spans="2:65" s="12" customFormat="1" ht="13.5">
      <c r="B177" s="213"/>
      <c r="C177" s="214"/>
      <c r="D177" s="215" t="s">
        <v>149</v>
      </c>
      <c r="E177" s="216" t="s">
        <v>21</v>
      </c>
      <c r="F177" s="217" t="s">
        <v>309</v>
      </c>
      <c r="G177" s="214"/>
      <c r="H177" s="218">
        <v>4</v>
      </c>
      <c r="I177" s="219"/>
      <c r="J177" s="214"/>
      <c r="K177" s="214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149</v>
      </c>
      <c r="AU177" s="224" t="s">
        <v>81</v>
      </c>
      <c r="AV177" s="12" t="s">
        <v>81</v>
      </c>
      <c r="AW177" s="12" t="s">
        <v>35</v>
      </c>
      <c r="AX177" s="12" t="s">
        <v>79</v>
      </c>
      <c r="AY177" s="224" t="s">
        <v>129</v>
      </c>
    </row>
    <row r="178" spans="2:65" s="1" customFormat="1" ht="16.5" customHeight="1">
      <c r="B178" s="39"/>
      <c r="C178" s="225" t="s">
        <v>310</v>
      </c>
      <c r="D178" s="225" t="s">
        <v>167</v>
      </c>
      <c r="E178" s="226" t="s">
        <v>311</v>
      </c>
      <c r="F178" s="227" t="s">
        <v>312</v>
      </c>
      <c r="G178" s="228" t="s">
        <v>245</v>
      </c>
      <c r="H178" s="229">
        <v>2</v>
      </c>
      <c r="I178" s="230"/>
      <c r="J178" s="231">
        <f>ROUND(I178*H178,2)</f>
        <v>0</v>
      </c>
      <c r="K178" s="227" t="s">
        <v>136</v>
      </c>
      <c r="L178" s="232"/>
      <c r="M178" s="233" t="s">
        <v>21</v>
      </c>
      <c r="N178" s="234" t="s">
        <v>43</v>
      </c>
      <c r="O178" s="40"/>
      <c r="P178" s="210">
        <f>O178*H178</f>
        <v>0</v>
      </c>
      <c r="Q178" s="210">
        <v>4.0000000000000001E-3</v>
      </c>
      <c r="R178" s="210">
        <f>Q178*H178</f>
        <v>8.0000000000000002E-3</v>
      </c>
      <c r="S178" s="210">
        <v>0</v>
      </c>
      <c r="T178" s="211">
        <f>S178*H178</f>
        <v>0</v>
      </c>
      <c r="AR178" s="22" t="s">
        <v>166</v>
      </c>
      <c r="AT178" s="22" t="s">
        <v>167</v>
      </c>
      <c r="AU178" s="22" t="s">
        <v>81</v>
      </c>
      <c r="AY178" s="22" t="s">
        <v>129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22" t="s">
        <v>79</v>
      </c>
      <c r="BK178" s="212">
        <f>ROUND(I178*H178,2)</f>
        <v>0</v>
      </c>
      <c r="BL178" s="22" t="s">
        <v>85</v>
      </c>
      <c r="BM178" s="22" t="s">
        <v>313</v>
      </c>
    </row>
    <row r="179" spans="2:65" s="1" customFormat="1" ht="16.5" customHeight="1">
      <c r="B179" s="39"/>
      <c r="C179" s="225" t="s">
        <v>314</v>
      </c>
      <c r="D179" s="225" t="s">
        <v>167</v>
      </c>
      <c r="E179" s="226" t="s">
        <v>315</v>
      </c>
      <c r="F179" s="227" t="s">
        <v>316</v>
      </c>
      <c r="G179" s="228" t="s">
        <v>245</v>
      </c>
      <c r="H179" s="229">
        <v>2</v>
      </c>
      <c r="I179" s="230"/>
      <c r="J179" s="231">
        <f>ROUND(I179*H179,2)</f>
        <v>0</v>
      </c>
      <c r="K179" s="227" t="s">
        <v>136</v>
      </c>
      <c r="L179" s="232"/>
      <c r="M179" s="233" t="s">
        <v>21</v>
      </c>
      <c r="N179" s="234" t="s">
        <v>43</v>
      </c>
      <c r="O179" s="40"/>
      <c r="P179" s="210">
        <f>O179*H179</f>
        <v>0</v>
      </c>
      <c r="Q179" s="210">
        <v>4.0000000000000001E-3</v>
      </c>
      <c r="R179" s="210">
        <f>Q179*H179</f>
        <v>8.0000000000000002E-3</v>
      </c>
      <c r="S179" s="210">
        <v>0</v>
      </c>
      <c r="T179" s="211">
        <f>S179*H179</f>
        <v>0</v>
      </c>
      <c r="AR179" s="22" t="s">
        <v>166</v>
      </c>
      <c r="AT179" s="22" t="s">
        <v>167</v>
      </c>
      <c r="AU179" s="22" t="s">
        <v>81</v>
      </c>
      <c r="AY179" s="22" t="s">
        <v>129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22" t="s">
        <v>79</v>
      </c>
      <c r="BK179" s="212">
        <f>ROUND(I179*H179,2)</f>
        <v>0</v>
      </c>
      <c r="BL179" s="22" t="s">
        <v>85</v>
      </c>
      <c r="BM179" s="22" t="s">
        <v>317</v>
      </c>
    </row>
    <row r="180" spans="2:65" s="1" customFormat="1" ht="16.5" customHeight="1">
      <c r="B180" s="39"/>
      <c r="C180" s="201" t="s">
        <v>318</v>
      </c>
      <c r="D180" s="201" t="s">
        <v>132</v>
      </c>
      <c r="E180" s="202" t="s">
        <v>319</v>
      </c>
      <c r="F180" s="203" t="s">
        <v>320</v>
      </c>
      <c r="G180" s="204" t="s">
        <v>245</v>
      </c>
      <c r="H180" s="205">
        <v>2</v>
      </c>
      <c r="I180" s="206"/>
      <c r="J180" s="207">
        <f>ROUND(I180*H180,2)</f>
        <v>0</v>
      </c>
      <c r="K180" s="203" t="s">
        <v>136</v>
      </c>
      <c r="L180" s="59"/>
      <c r="M180" s="208" t="s">
        <v>21</v>
      </c>
      <c r="N180" s="209" t="s">
        <v>43</v>
      </c>
      <c r="O180" s="40"/>
      <c r="P180" s="210">
        <f>O180*H180</f>
        <v>0</v>
      </c>
      <c r="Q180" s="210">
        <v>0.10940999999999999</v>
      </c>
      <c r="R180" s="210">
        <f>Q180*H180</f>
        <v>0.21881999999999999</v>
      </c>
      <c r="S180" s="210">
        <v>0</v>
      </c>
      <c r="T180" s="211">
        <f>S180*H180</f>
        <v>0</v>
      </c>
      <c r="AR180" s="22" t="s">
        <v>85</v>
      </c>
      <c r="AT180" s="22" t="s">
        <v>132</v>
      </c>
      <c r="AU180" s="22" t="s">
        <v>81</v>
      </c>
      <c r="AY180" s="22" t="s">
        <v>129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2" t="s">
        <v>79</v>
      </c>
      <c r="BK180" s="212">
        <f>ROUND(I180*H180,2)</f>
        <v>0</v>
      </c>
      <c r="BL180" s="22" t="s">
        <v>85</v>
      </c>
      <c r="BM180" s="22" t="s">
        <v>321</v>
      </c>
    </row>
    <row r="181" spans="2:65" s="1" customFormat="1" ht="16.5" customHeight="1">
      <c r="B181" s="39"/>
      <c r="C181" s="225" t="s">
        <v>322</v>
      </c>
      <c r="D181" s="225" t="s">
        <v>167</v>
      </c>
      <c r="E181" s="226" t="s">
        <v>323</v>
      </c>
      <c r="F181" s="227" t="s">
        <v>324</v>
      </c>
      <c r="G181" s="228" t="s">
        <v>245</v>
      </c>
      <c r="H181" s="229">
        <v>2</v>
      </c>
      <c r="I181" s="230"/>
      <c r="J181" s="231">
        <f>ROUND(I181*H181,2)</f>
        <v>0</v>
      </c>
      <c r="K181" s="227" t="s">
        <v>136</v>
      </c>
      <c r="L181" s="232"/>
      <c r="M181" s="233" t="s">
        <v>21</v>
      </c>
      <c r="N181" s="234" t="s">
        <v>43</v>
      </c>
      <c r="O181" s="40"/>
      <c r="P181" s="210">
        <f>O181*H181</f>
        <v>0</v>
      </c>
      <c r="Q181" s="210">
        <v>6.4999999999999997E-3</v>
      </c>
      <c r="R181" s="210">
        <f>Q181*H181</f>
        <v>1.2999999999999999E-2</v>
      </c>
      <c r="S181" s="210">
        <v>0</v>
      </c>
      <c r="T181" s="211">
        <f>S181*H181</f>
        <v>0</v>
      </c>
      <c r="AR181" s="22" t="s">
        <v>166</v>
      </c>
      <c r="AT181" s="22" t="s">
        <v>167</v>
      </c>
      <c r="AU181" s="22" t="s">
        <v>81</v>
      </c>
      <c r="AY181" s="22" t="s">
        <v>129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2" t="s">
        <v>79</v>
      </c>
      <c r="BK181" s="212">
        <f>ROUND(I181*H181,2)</f>
        <v>0</v>
      </c>
      <c r="BL181" s="22" t="s">
        <v>85</v>
      </c>
      <c r="BM181" s="22" t="s">
        <v>325</v>
      </c>
    </row>
    <row r="182" spans="2:65" s="1" customFormat="1" ht="16.5" customHeight="1">
      <c r="B182" s="39"/>
      <c r="C182" s="201" t="s">
        <v>326</v>
      </c>
      <c r="D182" s="201" t="s">
        <v>132</v>
      </c>
      <c r="E182" s="202" t="s">
        <v>327</v>
      </c>
      <c r="F182" s="203" t="s">
        <v>328</v>
      </c>
      <c r="G182" s="204" t="s">
        <v>135</v>
      </c>
      <c r="H182" s="205">
        <v>21.8</v>
      </c>
      <c r="I182" s="206"/>
      <c r="J182" s="207">
        <f>ROUND(I182*H182,2)</f>
        <v>0</v>
      </c>
      <c r="K182" s="203" t="s">
        <v>136</v>
      </c>
      <c r="L182" s="59"/>
      <c r="M182" s="208" t="s">
        <v>21</v>
      </c>
      <c r="N182" s="209" t="s">
        <v>43</v>
      </c>
      <c r="O182" s="40"/>
      <c r="P182" s="210">
        <f>O182*H182</f>
        <v>0</v>
      </c>
      <c r="Q182" s="210">
        <v>0.4</v>
      </c>
      <c r="R182" s="210">
        <f>Q182*H182</f>
        <v>8.7200000000000006</v>
      </c>
      <c r="S182" s="210">
        <v>0</v>
      </c>
      <c r="T182" s="211">
        <f>S182*H182</f>
        <v>0</v>
      </c>
      <c r="AR182" s="22" t="s">
        <v>85</v>
      </c>
      <c r="AT182" s="22" t="s">
        <v>132</v>
      </c>
      <c r="AU182" s="22" t="s">
        <v>81</v>
      </c>
      <c r="AY182" s="22" t="s">
        <v>129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2" t="s">
        <v>79</v>
      </c>
      <c r="BK182" s="212">
        <f>ROUND(I182*H182,2)</f>
        <v>0</v>
      </c>
      <c r="BL182" s="22" t="s">
        <v>85</v>
      </c>
      <c r="BM182" s="22" t="s">
        <v>329</v>
      </c>
    </row>
    <row r="183" spans="2:65" s="13" customFormat="1" ht="13.5">
      <c r="B183" s="237"/>
      <c r="C183" s="238"/>
      <c r="D183" s="215" t="s">
        <v>149</v>
      </c>
      <c r="E183" s="239" t="s">
        <v>21</v>
      </c>
      <c r="F183" s="240" t="s">
        <v>330</v>
      </c>
      <c r="G183" s="238"/>
      <c r="H183" s="239" t="s">
        <v>21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149</v>
      </c>
      <c r="AU183" s="246" t="s">
        <v>81</v>
      </c>
      <c r="AV183" s="13" t="s">
        <v>79</v>
      </c>
      <c r="AW183" s="13" t="s">
        <v>35</v>
      </c>
      <c r="AX183" s="13" t="s">
        <v>72</v>
      </c>
      <c r="AY183" s="246" t="s">
        <v>129</v>
      </c>
    </row>
    <row r="184" spans="2:65" s="12" customFormat="1" ht="13.5">
      <c r="B184" s="213"/>
      <c r="C184" s="214"/>
      <c r="D184" s="215" t="s">
        <v>149</v>
      </c>
      <c r="E184" s="216" t="s">
        <v>21</v>
      </c>
      <c r="F184" s="217" t="s">
        <v>331</v>
      </c>
      <c r="G184" s="214"/>
      <c r="H184" s="218">
        <v>21.8</v>
      </c>
      <c r="I184" s="219"/>
      <c r="J184" s="214"/>
      <c r="K184" s="214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149</v>
      </c>
      <c r="AU184" s="224" t="s">
        <v>81</v>
      </c>
      <c r="AV184" s="12" t="s">
        <v>81</v>
      </c>
      <c r="AW184" s="12" t="s">
        <v>35</v>
      </c>
      <c r="AX184" s="12" t="s">
        <v>79</v>
      </c>
      <c r="AY184" s="224" t="s">
        <v>129</v>
      </c>
    </row>
    <row r="185" spans="2:65" s="1" customFormat="1" ht="25.5" customHeight="1">
      <c r="B185" s="39"/>
      <c r="C185" s="201" t="s">
        <v>332</v>
      </c>
      <c r="D185" s="201" t="s">
        <v>132</v>
      </c>
      <c r="E185" s="202" t="s">
        <v>333</v>
      </c>
      <c r="F185" s="203" t="s">
        <v>334</v>
      </c>
      <c r="G185" s="204" t="s">
        <v>147</v>
      </c>
      <c r="H185" s="205">
        <v>6.24</v>
      </c>
      <c r="I185" s="206"/>
      <c r="J185" s="207">
        <f>ROUND(I185*H185,2)</f>
        <v>0</v>
      </c>
      <c r="K185" s="203" t="s">
        <v>136</v>
      </c>
      <c r="L185" s="59"/>
      <c r="M185" s="208" t="s">
        <v>21</v>
      </c>
      <c r="N185" s="209" t="s">
        <v>43</v>
      </c>
      <c r="O185" s="40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2" t="s">
        <v>85</v>
      </c>
      <c r="AT185" s="22" t="s">
        <v>132</v>
      </c>
      <c r="AU185" s="22" t="s">
        <v>81</v>
      </c>
      <c r="AY185" s="22" t="s">
        <v>129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2" t="s">
        <v>79</v>
      </c>
      <c r="BK185" s="212">
        <f>ROUND(I185*H185,2)</f>
        <v>0</v>
      </c>
      <c r="BL185" s="22" t="s">
        <v>85</v>
      </c>
      <c r="BM185" s="22" t="s">
        <v>335</v>
      </c>
    </row>
    <row r="186" spans="2:65" s="13" customFormat="1" ht="13.5">
      <c r="B186" s="237"/>
      <c r="C186" s="238"/>
      <c r="D186" s="215" t="s">
        <v>149</v>
      </c>
      <c r="E186" s="239" t="s">
        <v>21</v>
      </c>
      <c r="F186" s="240" t="s">
        <v>330</v>
      </c>
      <c r="G186" s="238"/>
      <c r="H186" s="239" t="s">
        <v>21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149</v>
      </c>
      <c r="AU186" s="246" t="s">
        <v>81</v>
      </c>
      <c r="AV186" s="13" t="s">
        <v>79</v>
      </c>
      <c r="AW186" s="13" t="s">
        <v>35</v>
      </c>
      <c r="AX186" s="13" t="s">
        <v>72</v>
      </c>
      <c r="AY186" s="246" t="s">
        <v>129</v>
      </c>
    </row>
    <row r="187" spans="2:65" s="12" customFormat="1" ht="13.5">
      <c r="B187" s="213"/>
      <c r="C187" s="214"/>
      <c r="D187" s="215" t="s">
        <v>149</v>
      </c>
      <c r="E187" s="216" t="s">
        <v>21</v>
      </c>
      <c r="F187" s="217" t="s">
        <v>336</v>
      </c>
      <c r="G187" s="214"/>
      <c r="H187" s="218">
        <v>6.24</v>
      </c>
      <c r="I187" s="219"/>
      <c r="J187" s="214"/>
      <c r="K187" s="214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149</v>
      </c>
      <c r="AU187" s="224" t="s">
        <v>81</v>
      </c>
      <c r="AV187" s="12" t="s">
        <v>81</v>
      </c>
      <c r="AW187" s="12" t="s">
        <v>35</v>
      </c>
      <c r="AX187" s="12" t="s">
        <v>79</v>
      </c>
      <c r="AY187" s="224" t="s">
        <v>129</v>
      </c>
    </row>
    <row r="188" spans="2:65" s="1" customFormat="1" ht="25.5" customHeight="1">
      <c r="B188" s="39"/>
      <c r="C188" s="201" t="s">
        <v>337</v>
      </c>
      <c r="D188" s="201" t="s">
        <v>132</v>
      </c>
      <c r="E188" s="202" t="s">
        <v>338</v>
      </c>
      <c r="F188" s="203" t="s">
        <v>339</v>
      </c>
      <c r="G188" s="204" t="s">
        <v>245</v>
      </c>
      <c r="H188" s="205">
        <v>8</v>
      </c>
      <c r="I188" s="206"/>
      <c r="J188" s="207">
        <f>ROUND(I188*H188,2)</f>
        <v>0</v>
      </c>
      <c r="K188" s="203" t="s">
        <v>136</v>
      </c>
      <c r="L188" s="59"/>
      <c r="M188" s="208" t="s">
        <v>21</v>
      </c>
      <c r="N188" s="209" t="s">
        <v>43</v>
      </c>
      <c r="O188" s="40"/>
      <c r="P188" s="210">
        <f>O188*H188</f>
        <v>0</v>
      </c>
      <c r="Q188" s="210">
        <v>0.20716000000000001</v>
      </c>
      <c r="R188" s="210">
        <f>Q188*H188</f>
        <v>1.6572800000000001</v>
      </c>
      <c r="S188" s="210">
        <v>0</v>
      </c>
      <c r="T188" s="211">
        <f>S188*H188</f>
        <v>0</v>
      </c>
      <c r="AR188" s="22" t="s">
        <v>85</v>
      </c>
      <c r="AT188" s="22" t="s">
        <v>132</v>
      </c>
      <c r="AU188" s="22" t="s">
        <v>81</v>
      </c>
      <c r="AY188" s="22" t="s">
        <v>129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22" t="s">
        <v>79</v>
      </c>
      <c r="BK188" s="212">
        <f>ROUND(I188*H188,2)</f>
        <v>0</v>
      </c>
      <c r="BL188" s="22" t="s">
        <v>85</v>
      </c>
      <c r="BM188" s="22" t="s">
        <v>340</v>
      </c>
    </row>
    <row r="189" spans="2:65" s="13" customFormat="1" ht="13.5">
      <c r="B189" s="237"/>
      <c r="C189" s="238"/>
      <c r="D189" s="215" t="s">
        <v>149</v>
      </c>
      <c r="E189" s="239" t="s">
        <v>21</v>
      </c>
      <c r="F189" s="240" t="s">
        <v>330</v>
      </c>
      <c r="G189" s="238"/>
      <c r="H189" s="239" t="s">
        <v>21</v>
      </c>
      <c r="I189" s="241"/>
      <c r="J189" s="238"/>
      <c r="K189" s="238"/>
      <c r="L189" s="242"/>
      <c r="M189" s="243"/>
      <c r="N189" s="244"/>
      <c r="O189" s="244"/>
      <c r="P189" s="244"/>
      <c r="Q189" s="244"/>
      <c r="R189" s="244"/>
      <c r="S189" s="244"/>
      <c r="T189" s="245"/>
      <c r="AT189" s="246" t="s">
        <v>149</v>
      </c>
      <c r="AU189" s="246" t="s">
        <v>81</v>
      </c>
      <c r="AV189" s="13" t="s">
        <v>79</v>
      </c>
      <c r="AW189" s="13" t="s">
        <v>35</v>
      </c>
      <c r="AX189" s="13" t="s">
        <v>72</v>
      </c>
      <c r="AY189" s="246" t="s">
        <v>129</v>
      </c>
    </row>
    <row r="190" spans="2:65" s="12" customFormat="1" ht="13.5">
      <c r="B190" s="213"/>
      <c r="C190" s="214"/>
      <c r="D190" s="215" t="s">
        <v>149</v>
      </c>
      <c r="E190" s="216" t="s">
        <v>21</v>
      </c>
      <c r="F190" s="217" t="s">
        <v>166</v>
      </c>
      <c r="G190" s="214"/>
      <c r="H190" s="218">
        <v>8</v>
      </c>
      <c r="I190" s="219"/>
      <c r="J190" s="214"/>
      <c r="K190" s="214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149</v>
      </c>
      <c r="AU190" s="224" t="s">
        <v>81</v>
      </c>
      <c r="AV190" s="12" t="s">
        <v>81</v>
      </c>
      <c r="AW190" s="12" t="s">
        <v>35</v>
      </c>
      <c r="AX190" s="12" t="s">
        <v>79</v>
      </c>
      <c r="AY190" s="224" t="s">
        <v>129</v>
      </c>
    </row>
    <row r="191" spans="2:65" s="1" customFormat="1" ht="16.5" customHeight="1">
      <c r="B191" s="39"/>
      <c r="C191" s="225" t="s">
        <v>341</v>
      </c>
      <c r="D191" s="225" t="s">
        <v>167</v>
      </c>
      <c r="E191" s="226" t="s">
        <v>342</v>
      </c>
      <c r="F191" s="227" t="s">
        <v>343</v>
      </c>
      <c r="G191" s="228" t="s">
        <v>245</v>
      </c>
      <c r="H191" s="229">
        <v>8</v>
      </c>
      <c r="I191" s="230"/>
      <c r="J191" s="231">
        <f>ROUND(I191*H191,2)</f>
        <v>0</v>
      </c>
      <c r="K191" s="227" t="s">
        <v>136</v>
      </c>
      <c r="L191" s="232"/>
      <c r="M191" s="233" t="s">
        <v>21</v>
      </c>
      <c r="N191" s="234" t="s">
        <v>43</v>
      </c>
      <c r="O191" s="40"/>
      <c r="P191" s="210">
        <f>O191*H191</f>
        <v>0</v>
      </c>
      <c r="Q191" s="210">
        <v>5.15</v>
      </c>
      <c r="R191" s="210">
        <f>Q191*H191</f>
        <v>41.2</v>
      </c>
      <c r="S191" s="210">
        <v>0</v>
      </c>
      <c r="T191" s="211">
        <f>S191*H191</f>
        <v>0</v>
      </c>
      <c r="AR191" s="22" t="s">
        <v>166</v>
      </c>
      <c r="AT191" s="22" t="s">
        <v>167</v>
      </c>
      <c r="AU191" s="22" t="s">
        <v>81</v>
      </c>
      <c r="AY191" s="22" t="s">
        <v>129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2" t="s">
        <v>79</v>
      </c>
      <c r="BK191" s="212">
        <f>ROUND(I191*H191,2)</f>
        <v>0</v>
      </c>
      <c r="BL191" s="22" t="s">
        <v>85</v>
      </c>
      <c r="BM191" s="22" t="s">
        <v>344</v>
      </c>
    </row>
    <row r="192" spans="2:65" s="1" customFormat="1" ht="27">
      <c r="B192" s="39"/>
      <c r="C192" s="61"/>
      <c r="D192" s="215" t="s">
        <v>172</v>
      </c>
      <c r="E192" s="61"/>
      <c r="F192" s="235" t="s">
        <v>345</v>
      </c>
      <c r="G192" s="61"/>
      <c r="H192" s="61"/>
      <c r="I192" s="170"/>
      <c r="J192" s="61"/>
      <c r="K192" s="61"/>
      <c r="L192" s="59"/>
      <c r="M192" s="236"/>
      <c r="N192" s="40"/>
      <c r="O192" s="40"/>
      <c r="P192" s="40"/>
      <c r="Q192" s="40"/>
      <c r="R192" s="40"/>
      <c r="S192" s="40"/>
      <c r="T192" s="76"/>
      <c r="AT192" s="22" t="s">
        <v>172</v>
      </c>
      <c r="AU192" s="22" t="s">
        <v>81</v>
      </c>
    </row>
    <row r="193" spans="2:65" s="1" customFormat="1" ht="25.5" customHeight="1">
      <c r="B193" s="39"/>
      <c r="C193" s="201" t="s">
        <v>346</v>
      </c>
      <c r="D193" s="201" t="s">
        <v>132</v>
      </c>
      <c r="E193" s="202" t="s">
        <v>347</v>
      </c>
      <c r="F193" s="203" t="s">
        <v>348</v>
      </c>
      <c r="G193" s="204" t="s">
        <v>147</v>
      </c>
      <c r="H193" s="205">
        <v>16.48</v>
      </c>
      <c r="I193" s="206"/>
      <c r="J193" s="207">
        <f>ROUND(I193*H193,2)</f>
        <v>0</v>
      </c>
      <c r="K193" s="203" t="s">
        <v>136</v>
      </c>
      <c r="L193" s="59"/>
      <c r="M193" s="208" t="s">
        <v>21</v>
      </c>
      <c r="N193" s="209" t="s">
        <v>43</v>
      </c>
      <c r="O193" s="40"/>
      <c r="P193" s="210">
        <f>O193*H193</f>
        <v>0</v>
      </c>
      <c r="Q193" s="210">
        <v>2.45329</v>
      </c>
      <c r="R193" s="210">
        <f>Q193*H193</f>
        <v>40.430219200000003</v>
      </c>
      <c r="S193" s="210">
        <v>0</v>
      </c>
      <c r="T193" s="211">
        <f>S193*H193</f>
        <v>0</v>
      </c>
      <c r="AR193" s="22" t="s">
        <v>85</v>
      </c>
      <c r="AT193" s="22" t="s">
        <v>132</v>
      </c>
      <c r="AU193" s="22" t="s">
        <v>81</v>
      </c>
      <c r="AY193" s="22" t="s">
        <v>129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2" t="s">
        <v>79</v>
      </c>
      <c r="BK193" s="212">
        <f>ROUND(I193*H193,2)</f>
        <v>0</v>
      </c>
      <c r="BL193" s="22" t="s">
        <v>85</v>
      </c>
      <c r="BM193" s="22" t="s">
        <v>349</v>
      </c>
    </row>
    <row r="194" spans="2:65" s="13" customFormat="1" ht="13.5">
      <c r="B194" s="237"/>
      <c r="C194" s="238"/>
      <c r="D194" s="215" t="s">
        <v>149</v>
      </c>
      <c r="E194" s="239" t="s">
        <v>21</v>
      </c>
      <c r="F194" s="240" t="s">
        <v>330</v>
      </c>
      <c r="G194" s="238"/>
      <c r="H194" s="239" t="s">
        <v>21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149</v>
      </c>
      <c r="AU194" s="246" t="s">
        <v>81</v>
      </c>
      <c r="AV194" s="13" t="s">
        <v>79</v>
      </c>
      <c r="AW194" s="13" t="s">
        <v>35</v>
      </c>
      <c r="AX194" s="13" t="s">
        <v>72</v>
      </c>
      <c r="AY194" s="246" t="s">
        <v>129</v>
      </c>
    </row>
    <row r="195" spans="2:65" s="12" customFormat="1" ht="13.5">
      <c r="B195" s="213"/>
      <c r="C195" s="214"/>
      <c r="D195" s="215" t="s">
        <v>149</v>
      </c>
      <c r="E195" s="216" t="s">
        <v>21</v>
      </c>
      <c r="F195" s="217" t="s">
        <v>350</v>
      </c>
      <c r="G195" s="214"/>
      <c r="H195" s="218">
        <v>16.48</v>
      </c>
      <c r="I195" s="219"/>
      <c r="J195" s="214"/>
      <c r="K195" s="214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149</v>
      </c>
      <c r="AU195" s="224" t="s">
        <v>81</v>
      </c>
      <c r="AV195" s="12" t="s">
        <v>81</v>
      </c>
      <c r="AW195" s="12" t="s">
        <v>35</v>
      </c>
      <c r="AX195" s="12" t="s">
        <v>79</v>
      </c>
      <c r="AY195" s="224" t="s">
        <v>129</v>
      </c>
    </row>
    <row r="196" spans="2:65" s="1" customFormat="1" ht="16.5" customHeight="1">
      <c r="B196" s="39"/>
      <c r="C196" s="201" t="s">
        <v>351</v>
      </c>
      <c r="D196" s="201" t="s">
        <v>132</v>
      </c>
      <c r="E196" s="202" t="s">
        <v>352</v>
      </c>
      <c r="F196" s="203" t="s">
        <v>353</v>
      </c>
      <c r="G196" s="204" t="s">
        <v>147</v>
      </c>
      <c r="H196" s="205">
        <v>15.36</v>
      </c>
      <c r="I196" s="206"/>
      <c r="J196" s="207">
        <f>ROUND(I196*H196,2)</f>
        <v>0</v>
      </c>
      <c r="K196" s="203" t="s">
        <v>136</v>
      </c>
      <c r="L196" s="59"/>
      <c r="M196" s="208" t="s">
        <v>21</v>
      </c>
      <c r="N196" s="209" t="s">
        <v>43</v>
      </c>
      <c r="O196" s="40"/>
      <c r="P196" s="210">
        <f>O196*H196</f>
        <v>0</v>
      </c>
      <c r="Q196" s="210">
        <v>2.6033200000000001</v>
      </c>
      <c r="R196" s="210">
        <f>Q196*H196</f>
        <v>39.986995200000003</v>
      </c>
      <c r="S196" s="210">
        <v>0</v>
      </c>
      <c r="T196" s="211">
        <f>S196*H196</f>
        <v>0</v>
      </c>
      <c r="AR196" s="22" t="s">
        <v>85</v>
      </c>
      <c r="AT196" s="22" t="s">
        <v>132</v>
      </c>
      <c r="AU196" s="22" t="s">
        <v>81</v>
      </c>
      <c r="AY196" s="22" t="s">
        <v>129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22" t="s">
        <v>79</v>
      </c>
      <c r="BK196" s="212">
        <f>ROUND(I196*H196,2)</f>
        <v>0</v>
      </c>
      <c r="BL196" s="22" t="s">
        <v>85</v>
      </c>
      <c r="BM196" s="22" t="s">
        <v>354</v>
      </c>
    </row>
    <row r="197" spans="2:65" s="13" customFormat="1" ht="13.5">
      <c r="B197" s="237"/>
      <c r="C197" s="238"/>
      <c r="D197" s="215" t="s">
        <v>149</v>
      </c>
      <c r="E197" s="239" t="s">
        <v>21</v>
      </c>
      <c r="F197" s="240" t="s">
        <v>330</v>
      </c>
      <c r="G197" s="238"/>
      <c r="H197" s="239" t="s">
        <v>21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149</v>
      </c>
      <c r="AU197" s="246" t="s">
        <v>81</v>
      </c>
      <c r="AV197" s="13" t="s">
        <v>79</v>
      </c>
      <c r="AW197" s="13" t="s">
        <v>35</v>
      </c>
      <c r="AX197" s="13" t="s">
        <v>72</v>
      </c>
      <c r="AY197" s="246" t="s">
        <v>129</v>
      </c>
    </row>
    <row r="198" spans="2:65" s="12" customFormat="1" ht="13.5">
      <c r="B198" s="213"/>
      <c r="C198" s="214"/>
      <c r="D198" s="215" t="s">
        <v>149</v>
      </c>
      <c r="E198" s="216" t="s">
        <v>21</v>
      </c>
      <c r="F198" s="217" t="s">
        <v>355</v>
      </c>
      <c r="G198" s="214"/>
      <c r="H198" s="218">
        <v>15.36</v>
      </c>
      <c r="I198" s="219"/>
      <c r="J198" s="214"/>
      <c r="K198" s="214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149</v>
      </c>
      <c r="AU198" s="224" t="s">
        <v>81</v>
      </c>
      <c r="AV198" s="12" t="s">
        <v>81</v>
      </c>
      <c r="AW198" s="12" t="s">
        <v>35</v>
      </c>
      <c r="AX198" s="12" t="s">
        <v>79</v>
      </c>
      <c r="AY198" s="224" t="s">
        <v>129</v>
      </c>
    </row>
    <row r="199" spans="2:65" s="1" customFormat="1" ht="25.5" customHeight="1">
      <c r="B199" s="39"/>
      <c r="C199" s="201" t="s">
        <v>356</v>
      </c>
      <c r="D199" s="201" t="s">
        <v>132</v>
      </c>
      <c r="E199" s="202" t="s">
        <v>357</v>
      </c>
      <c r="F199" s="203" t="s">
        <v>358</v>
      </c>
      <c r="G199" s="204" t="s">
        <v>147</v>
      </c>
      <c r="H199" s="205">
        <v>7.4880000000000004</v>
      </c>
      <c r="I199" s="206"/>
      <c r="J199" s="207">
        <f>ROUND(I199*H199,2)</f>
        <v>0</v>
      </c>
      <c r="K199" s="203" t="s">
        <v>136</v>
      </c>
      <c r="L199" s="59"/>
      <c r="M199" s="208" t="s">
        <v>21</v>
      </c>
      <c r="N199" s="209" t="s">
        <v>43</v>
      </c>
      <c r="O199" s="40"/>
      <c r="P199" s="210">
        <f>O199*H199</f>
        <v>0</v>
      </c>
      <c r="Q199" s="210">
        <v>0</v>
      </c>
      <c r="R199" s="210">
        <f>Q199*H199</f>
        <v>0</v>
      </c>
      <c r="S199" s="210">
        <v>0</v>
      </c>
      <c r="T199" s="211">
        <f>S199*H199</f>
        <v>0</v>
      </c>
      <c r="AR199" s="22" t="s">
        <v>85</v>
      </c>
      <c r="AT199" s="22" t="s">
        <v>132</v>
      </c>
      <c r="AU199" s="22" t="s">
        <v>81</v>
      </c>
      <c r="AY199" s="22" t="s">
        <v>129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2" t="s">
        <v>79</v>
      </c>
      <c r="BK199" s="212">
        <f>ROUND(I199*H199,2)</f>
        <v>0</v>
      </c>
      <c r="BL199" s="22" t="s">
        <v>85</v>
      </c>
      <c r="BM199" s="22" t="s">
        <v>359</v>
      </c>
    </row>
    <row r="200" spans="2:65" s="13" customFormat="1" ht="13.5">
      <c r="B200" s="237"/>
      <c r="C200" s="238"/>
      <c r="D200" s="215" t="s">
        <v>149</v>
      </c>
      <c r="E200" s="239" t="s">
        <v>21</v>
      </c>
      <c r="F200" s="240" t="s">
        <v>330</v>
      </c>
      <c r="G200" s="238"/>
      <c r="H200" s="239" t="s">
        <v>21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149</v>
      </c>
      <c r="AU200" s="246" t="s">
        <v>81</v>
      </c>
      <c r="AV200" s="13" t="s">
        <v>79</v>
      </c>
      <c r="AW200" s="13" t="s">
        <v>35</v>
      </c>
      <c r="AX200" s="13" t="s">
        <v>72</v>
      </c>
      <c r="AY200" s="246" t="s">
        <v>129</v>
      </c>
    </row>
    <row r="201" spans="2:65" s="12" customFormat="1" ht="13.5">
      <c r="B201" s="213"/>
      <c r="C201" s="214"/>
      <c r="D201" s="215" t="s">
        <v>149</v>
      </c>
      <c r="E201" s="216" t="s">
        <v>21</v>
      </c>
      <c r="F201" s="217" t="s">
        <v>360</v>
      </c>
      <c r="G201" s="214"/>
      <c r="H201" s="218">
        <v>7.4880000000000004</v>
      </c>
      <c r="I201" s="219"/>
      <c r="J201" s="214"/>
      <c r="K201" s="214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149</v>
      </c>
      <c r="AU201" s="224" t="s">
        <v>81</v>
      </c>
      <c r="AV201" s="12" t="s">
        <v>81</v>
      </c>
      <c r="AW201" s="12" t="s">
        <v>35</v>
      </c>
      <c r="AX201" s="12" t="s">
        <v>79</v>
      </c>
      <c r="AY201" s="224" t="s">
        <v>129</v>
      </c>
    </row>
    <row r="202" spans="2:65" s="1" customFormat="1" ht="25.5" customHeight="1">
      <c r="B202" s="39"/>
      <c r="C202" s="201" t="s">
        <v>361</v>
      </c>
      <c r="D202" s="201" t="s">
        <v>132</v>
      </c>
      <c r="E202" s="202" t="s">
        <v>362</v>
      </c>
      <c r="F202" s="203" t="s">
        <v>363</v>
      </c>
      <c r="G202" s="204" t="s">
        <v>170</v>
      </c>
      <c r="H202" s="205">
        <v>0.26500000000000001</v>
      </c>
      <c r="I202" s="206"/>
      <c r="J202" s="207">
        <f>ROUND(I202*H202,2)</f>
        <v>0</v>
      </c>
      <c r="K202" s="203" t="s">
        <v>136</v>
      </c>
      <c r="L202" s="59"/>
      <c r="M202" s="208" t="s">
        <v>21</v>
      </c>
      <c r="N202" s="209" t="s">
        <v>43</v>
      </c>
      <c r="O202" s="40"/>
      <c r="P202" s="210">
        <f>O202*H202</f>
        <v>0</v>
      </c>
      <c r="Q202" s="210">
        <v>1.0517300000000001</v>
      </c>
      <c r="R202" s="210">
        <f>Q202*H202</f>
        <v>0.27870845000000005</v>
      </c>
      <c r="S202" s="210">
        <v>0</v>
      </c>
      <c r="T202" s="211">
        <f>S202*H202</f>
        <v>0</v>
      </c>
      <c r="AR202" s="22" t="s">
        <v>85</v>
      </c>
      <c r="AT202" s="22" t="s">
        <v>132</v>
      </c>
      <c r="AU202" s="22" t="s">
        <v>81</v>
      </c>
      <c r="AY202" s="22" t="s">
        <v>129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2" t="s">
        <v>79</v>
      </c>
      <c r="BK202" s="212">
        <f>ROUND(I202*H202,2)</f>
        <v>0</v>
      </c>
      <c r="BL202" s="22" t="s">
        <v>85</v>
      </c>
      <c r="BM202" s="22" t="s">
        <v>364</v>
      </c>
    </row>
    <row r="203" spans="2:65" s="13" customFormat="1" ht="13.5">
      <c r="B203" s="237"/>
      <c r="C203" s="238"/>
      <c r="D203" s="215" t="s">
        <v>149</v>
      </c>
      <c r="E203" s="239" t="s">
        <v>21</v>
      </c>
      <c r="F203" s="240" t="s">
        <v>330</v>
      </c>
      <c r="G203" s="238"/>
      <c r="H203" s="239" t="s">
        <v>21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149</v>
      </c>
      <c r="AU203" s="246" t="s">
        <v>81</v>
      </c>
      <c r="AV203" s="13" t="s">
        <v>79</v>
      </c>
      <c r="AW203" s="13" t="s">
        <v>35</v>
      </c>
      <c r="AX203" s="13" t="s">
        <v>72</v>
      </c>
      <c r="AY203" s="246" t="s">
        <v>129</v>
      </c>
    </row>
    <row r="204" spans="2:65" s="12" customFormat="1" ht="13.5">
      <c r="B204" s="213"/>
      <c r="C204" s="214"/>
      <c r="D204" s="215" t="s">
        <v>149</v>
      </c>
      <c r="E204" s="216" t="s">
        <v>21</v>
      </c>
      <c r="F204" s="217" t="s">
        <v>365</v>
      </c>
      <c r="G204" s="214"/>
      <c r="H204" s="218">
        <v>0.26500000000000001</v>
      </c>
      <c r="I204" s="219"/>
      <c r="J204" s="214"/>
      <c r="K204" s="214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149</v>
      </c>
      <c r="AU204" s="224" t="s">
        <v>81</v>
      </c>
      <c r="AV204" s="12" t="s">
        <v>81</v>
      </c>
      <c r="AW204" s="12" t="s">
        <v>35</v>
      </c>
      <c r="AX204" s="12" t="s">
        <v>79</v>
      </c>
      <c r="AY204" s="224" t="s">
        <v>129</v>
      </c>
    </row>
    <row r="205" spans="2:65" s="1" customFormat="1" ht="25.5" customHeight="1">
      <c r="B205" s="39"/>
      <c r="C205" s="201" t="s">
        <v>366</v>
      </c>
      <c r="D205" s="201" t="s">
        <v>132</v>
      </c>
      <c r="E205" s="202" t="s">
        <v>367</v>
      </c>
      <c r="F205" s="203" t="s">
        <v>368</v>
      </c>
      <c r="G205" s="204" t="s">
        <v>135</v>
      </c>
      <c r="H205" s="205">
        <v>18.8</v>
      </c>
      <c r="I205" s="206"/>
      <c r="J205" s="207">
        <f>ROUND(I205*H205,2)</f>
        <v>0</v>
      </c>
      <c r="K205" s="203" t="s">
        <v>136</v>
      </c>
      <c r="L205" s="59"/>
      <c r="M205" s="208" t="s">
        <v>21</v>
      </c>
      <c r="N205" s="209" t="s">
        <v>43</v>
      </c>
      <c r="O205" s="40"/>
      <c r="P205" s="210">
        <f>O205*H205</f>
        <v>0</v>
      </c>
      <c r="Q205" s="210">
        <v>6.3899999999999998E-3</v>
      </c>
      <c r="R205" s="210">
        <f>Q205*H205</f>
        <v>0.120132</v>
      </c>
      <c r="S205" s="210">
        <v>0</v>
      </c>
      <c r="T205" s="211">
        <f>S205*H205</f>
        <v>0</v>
      </c>
      <c r="AR205" s="22" t="s">
        <v>85</v>
      </c>
      <c r="AT205" s="22" t="s">
        <v>132</v>
      </c>
      <c r="AU205" s="22" t="s">
        <v>81</v>
      </c>
      <c r="AY205" s="22" t="s">
        <v>129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22" t="s">
        <v>79</v>
      </c>
      <c r="BK205" s="212">
        <f>ROUND(I205*H205,2)</f>
        <v>0</v>
      </c>
      <c r="BL205" s="22" t="s">
        <v>85</v>
      </c>
      <c r="BM205" s="22" t="s">
        <v>369</v>
      </c>
    </row>
    <row r="206" spans="2:65" s="13" customFormat="1" ht="13.5">
      <c r="B206" s="237"/>
      <c r="C206" s="238"/>
      <c r="D206" s="215" t="s">
        <v>149</v>
      </c>
      <c r="E206" s="239" t="s">
        <v>21</v>
      </c>
      <c r="F206" s="240" t="s">
        <v>330</v>
      </c>
      <c r="G206" s="238"/>
      <c r="H206" s="239" t="s">
        <v>21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149</v>
      </c>
      <c r="AU206" s="246" t="s">
        <v>81</v>
      </c>
      <c r="AV206" s="13" t="s">
        <v>79</v>
      </c>
      <c r="AW206" s="13" t="s">
        <v>35</v>
      </c>
      <c r="AX206" s="13" t="s">
        <v>72</v>
      </c>
      <c r="AY206" s="246" t="s">
        <v>129</v>
      </c>
    </row>
    <row r="207" spans="2:65" s="12" customFormat="1" ht="13.5">
      <c r="B207" s="213"/>
      <c r="C207" s="214"/>
      <c r="D207" s="215" t="s">
        <v>149</v>
      </c>
      <c r="E207" s="216" t="s">
        <v>21</v>
      </c>
      <c r="F207" s="217" t="s">
        <v>370</v>
      </c>
      <c r="G207" s="214"/>
      <c r="H207" s="218">
        <v>18.8</v>
      </c>
      <c r="I207" s="219"/>
      <c r="J207" s="214"/>
      <c r="K207" s="214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149</v>
      </c>
      <c r="AU207" s="224" t="s">
        <v>81</v>
      </c>
      <c r="AV207" s="12" t="s">
        <v>81</v>
      </c>
      <c r="AW207" s="12" t="s">
        <v>35</v>
      </c>
      <c r="AX207" s="12" t="s">
        <v>79</v>
      </c>
      <c r="AY207" s="224" t="s">
        <v>129</v>
      </c>
    </row>
    <row r="208" spans="2:65" s="1" customFormat="1" ht="25.5" customHeight="1">
      <c r="B208" s="39"/>
      <c r="C208" s="201" t="s">
        <v>371</v>
      </c>
      <c r="D208" s="201" t="s">
        <v>132</v>
      </c>
      <c r="E208" s="202" t="s">
        <v>372</v>
      </c>
      <c r="F208" s="203" t="s">
        <v>373</v>
      </c>
      <c r="G208" s="204" t="s">
        <v>147</v>
      </c>
      <c r="H208" s="205">
        <v>1.7</v>
      </c>
      <c r="I208" s="206"/>
      <c r="J208" s="207">
        <f>ROUND(I208*H208,2)</f>
        <v>0</v>
      </c>
      <c r="K208" s="203" t="s">
        <v>136</v>
      </c>
      <c r="L208" s="59"/>
      <c r="M208" s="208" t="s">
        <v>21</v>
      </c>
      <c r="N208" s="209" t="s">
        <v>43</v>
      </c>
      <c r="O208" s="40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22" t="s">
        <v>85</v>
      </c>
      <c r="AT208" s="22" t="s">
        <v>132</v>
      </c>
      <c r="AU208" s="22" t="s">
        <v>81</v>
      </c>
      <c r="AY208" s="22" t="s">
        <v>129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2" t="s">
        <v>79</v>
      </c>
      <c r="BK208" s="212">
        <f>ROUND(I208*H208,2)</f>
        <v>0</v>
      </c>
      <c r="BL208" s="22" t="s">
        <v>85</v>
      </c>
      <c r="BM208" s="22" t="s">
        <v>374</v>
      </c>
    </row>
    <row r="209" spans="2:65" s="13" customFormat="1" ht="13.5">
      <c r="B209" s="237"/>
      <c r="C209" s="238"/>
      <c r="D209" s="215" t="s">
        <v>149</v>
      </c>
      <c r="E209" s="239" t="s">
        <v>21</v>
      </c>
      <c r="F209" s="240" t="s">
        <v>330</v>
      </c>
      <c r="G209" s="238"/>
      <c r="H209" s="239" t="s">
        <v>21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AT209" s="246" t="s">
        <v>149</v>
      </c>
      <c r="AU209" s="246" t="s">
        <v>81</v>
      </c>
      <c r="AV209" s="13" t="s">
        <v>79</v>
      </c>
      <c r="AW209" s="13" t="s">
        <v>35</v>
      </c>
      <c r="AX209" s="13" t="s">
        <v>72</v>
      </c>
      <c r="AY209" s="246" t="s">
        <v>129</v>
      </c>
    </row>
    <row r="210" spans="2:65" s="12" customFormat="1" ht="13.5">
      <c r="B210" s="213"/>
      <c r="C210" s="214"/>
      <c r="D210" s="215" t="s">
        <v>149</v>
      </c>
      <c r="E210" s="216" t="s">
        <v>21</v>
      </c>
      <c r="F210" s="217" t="s">
        <v>375</v>
      </c>
      <c r="G210" s="214"/>
      <c r="H210" s="218">
        <v>1.7</v>
      </c>
      <c r="I210" s="219"/>
      <c r="J210" s="214"/>
      <c r="K210" s="214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149</v>
      </c>
      <c r="AU210" s="224" t="s">
        <v>81</v>
      </c>
      <c r="AV210" s="12" t="s">
        <v>81</v>
      </c>
      <c r="AW210" s="12" t="s">
        <v>35</v>
      </c>
      <c r="AX210" s="12" t="s">
        <v>79</v>
      </c>
      <c r="AY210" s="224" t="s">
        <v>129</v>
      </c>
    </row>
    <row r="211" spans="2:65" s="1" customFormat="1" ht="25.5" customHeight="1">
      <c r="B211" s="39"/>
      <c r="C211" s="201" t="s">
        <v>376</v>
      </c>
      <c r="D211" s="201" t="s">
        <v>132</v>
      </c>
      <c r="E211" s="202" t="s">
        <v>254</v>
      </c>
      <c r="F211" s="203" t="s">
        <v>255</v>
      </c>
      <c r="G211" s="204" t="s">
        <v>170</v>
      </c>
      <c r="H211" s="205">
        <v>155.69900000000001</v>
      </c>
      <c r="I211" s="206"/>
      <c r="J211" s="207">
        <f>ROUND(I211*H211,2)</f>
        <v>0</v>
      </c>
      <c r="K211" s="203" t="s">
        <v>136</v>
      </c>
      <c r="L211" s="59"/>
      <c r="M211" s="208" t="s">
        <v>21</v>
      </c>
      <c r="N211" s="209" t="s">
        <v>43</v>
      </c>
      <c r="O211" s="40"/>
      <c r="P211" s="210">
        <f>O211*H211</f>
        <v>0</v>
      </c>
      <c r="Q211" s="210">
        <v>0</v>
      </c>
      <c r="R211" s="210">
        <f>Q211*H211</f>
        <v>0</v>
      </c>
      <c r="S211" s="210">
        <v>0</v>
      </c>
      <c r="T211" s="211">
        <f>S211*H211</f>
        <v>0</v>
      </c>
      <c r="AR211" s="22" t="s">
        <v>85</v>
      </c>
      <c r="AT211" s="22" t="s">
        <v>132</v>
      </c>
      <c r="AU211" s="22" t="s">
        <v>81</v>
      </c>
      <c r="AY211" s="22" t="s">
        <v>129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22" t="s">
        <v>79</v>
      </c>
      <c r="BK211" s="212">
        <f>ROUND(I211*H211,2)</f>
        <v>0</v>
      </c>
      <c r="BL211" s="22" t="s">
        <v>85</v>
      </c>
      <c r="BM211" s="22" t="s">
        <v>377</v>
      </c>
    </row>
    <row r="212" spans="2:65" s="11" customFormat="1" ht="29.85" customHeight="1">
      <c r="B212" s="185"/>
      <c r="C212" s="186"/>
      <c r="D212" s="187" t="s">
        <v>71</v>
      </c>
      <c r="E212" s="199" t="s">
        <v>378</v>
      </c>
      <c r="F212" s="199" t="s">
        <v>379</v>
      </c>
      <c r="G212" s="186"/>
      <c r="H212" s="186"/>
      <c r="I212" s="189"/>
      <c r="J212" s="200">
        <f>BK212</f>
        <v>0</v>
      </c>
      <c r="K212" s="186"/>
      <c r="L212" s="191"/>
      <c r="M212" s="192"/>
      <c r="N212" s="193"/>
      <c r="O212" s="193"/>
      <c r="P212" s="194">
        <f>SUM(P213:P238)</f>
        <v>0</v>
      </c>
      <c r="Q212" s="193"/>
      <c r="R212" s="194">
        <f>SUM(R213:R238)</f>
        <v>24.003</v>
      </c>
      <c r="S212" s="193"/>
      <c r="T212" s="195">
        <f>SUM(T213:T238)</f>
        <v>0</v>
      </c>
      <c r="AR212" s="196" t="s">
        <v>79</v>
      </c>
      <c r="AT212" s="197" t="s">
        <v>71</v>
      </c>
      <c r="AU212" s="197" t="s">
        <v>79</v>
      </c>
      <c r="AY212" s="196" t="s">
        <v>129</v>
      </c>
      <c r="BK212" s="198">
        <f>SUM(BK213:BK238)</f>
        <v>0</v>
      </c>
    </row>
    <row r="213" spans="2:65" s="1" customFormat="1" ht="25.5" customHeight="1">
      <c r="B213" s="39"/>
      <c r="C213" s="201" t="s">
        <v>380</v>
      </c>
      <c r="D213" s="201" t="s">
        <v>132</v>
      </c>
      <c r="E213" s="202" t="s">
        <v>133</v>
      </c>
      <c r="F213" s="203" t="s">
        <v>134</v>
      </c>
      <c r="G213" s="204" t="s">
        <v>135</v>
      </c>
      <c r="H213" s="205">
        <v>21225.09</v>
      </c>
      <c r="I213" s="206"/>
      <c r="J213" s="207">
        <f>ROUND(I213*H213,2)</f>
        <v>0</v>
      </c>
      <c r="K213" s="203" t="s">
        <v>136</v>
      </c>
      <c r="L213" s="59"/>
      <c r="M213" s="208" t="s">
        <v>21</v>
      </c>
      <c r="N213" s="209" t="s">
        <v>43</v>
      </c>
      <c r="O213" s="40"/>
      <c r="P213" s="210">
        <f>O213*H213</f>
        <v>0</v>
      </c>
      <c r="Q213" s="210">
        <v>0</v>
      </c>
      <c r="R213" s="210">
        <f>Q213*H213</f>
        <v>0</v>
      </c>
      <c r="S213" s="210">
        <v>0</v>
      </c>
      <c r="T213" s="211">
        <f>S213*H213</f>
        <v>0</v>
      </c>
      <c r="AR213" s="22" t="s">
        <v>85</v>
      </c>
      <c r="AT213" s="22" t="s">
        <v>132</v>
      </c>
      <c r="AU213" s="22" t="s">
        <v>81</v>
      </c>
      <c r="AY213" s="22" t="s">
        <v>129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22" t="s">
        <v>79</v>
      </c>
      <c r="BK213" s="212">
        <f>ROUND(I213*H213,2)</f>
        <v>0</v>
      </c>
      <c r="BL213" s="22" t="s">
        <v>85</v>
      </c>
      <c r="BM213" s="22" t="s">
        <v>381</v>
      </c>
    </row>
    <row r="214" spans="2:65" s="1" customFormat="1" ht="25.5" customHeight="1">
      <c r="B214" s="39"/>
      <c r="C214" s="201" t="s">
        <v>382</v>
      </c>
      <c r="D214" s="201" t="s">
        <v>132</v>
      </c>
      <c r="E214" s="202" t="s">
        <v>138</v>
      </c>
      <c r="F214" s="203" t="s">
        <v>139</v>
      </c>
      <c r="G214" s="204" t="s">
        <v>135</v>
      </c>
      <c r="H214" s="205">
        <v>23347.598999999998</v>
      </c>
      <c r="I214" s="206"/>
      <c r="J214" s="207">
        <f>ROUND(I214*H214,2)</f>
        <v>0</v>
      </c>
      <c r="K214" s="203" t="s">
        <v>136</v>
      </c>
      <c r="L214" s="59"/>
      <c r="M214" s="208" t="s">
        <v>21</v>
      </c>
      <c r="N214" s="209" t="s">
        <v>43</v>
      </c>
      <c r="O214" s="40"/>
      <c r="P214" s="210">
        <f>O214*H214</f>
        <v>0</v>
      </c>
      <c r="Q214" s="210">
        <v>0</v>
      </c>
      <c r="R214" s="210">
        <f>Q214*H214</f>
        <v>0</v>
      </c>
      <c r="S214" s="210">
        <v>0</v>
      </c>
      <c r="T214" s="211">
        <f>S214*H214</f>
        <v>0</v>
      </c>
      <c r="AR214" s="22" t="s">
        <v>85</v>
      </c>
      <c r="AT214" s="22" t="s">
        <v>132</v>
      </c>
      <c r="AU214" s="22" t="s">
        <v>81</v>
      </c>
      <c r="AY214" s="22" t="s">
        <v>129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22" t="s">
        <v>79</v>
      </c>
      <c r="BK214" s="212">
        <f>ROUND(I214*H214,2)</f>
        <v>0</v>
      </c>
      <c r="BL214" s="22" t="s">
        <v>85</v>
      </c>
      <c r="BM214" s="22" t="s">
        <v>383</v>
      </c>
    </row>
    <row r="215" spans="2:65" s="1" customFormat="1" ht="25.5" customHeight="1">
      <c r="B215" s="39"/>
      <c r="C215" s="201" t="s">
        <v>384</v>
      </c>
      <c r="D215" s="201" t="s">
        <v>132</v>
      </c>
      <c r="E215" s="202" t="s">
        <v>142</v>
      </c>
      <c r="F215" s="203" t="s">
        <v>143</v>
      </c>
      <c r="G215" s="204" t="s">
        <v>135</v>
      </c>
      <c r="H215" s="205">
        <v>27592.616999999998</v>
      </c>
      <c r="I215" s="206"/>
      <c r="J215" s="207">
        <f>ROUND(I215*H215,2)</f>
        <v>0</v>
      </c>
      <c r="K215" s="203" t="s">
        <v>136</v>
      </c>
      <c r="L215" s="59"/>
      <c r="M215" s="208" t="s">
        <v>21</v>
      </c>
      <c r="N215" s="209" t="s">
        <v>43</v>
      </c>
      <c r="O215" s="40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AR215" s="22" t="s">
        <v>85</v>
      </c>
      <c r="AT215" s="22" t="s">
        <v>132</v>
      </c>
      <c r="AU215" s="22" t="s">
        <v>81</v>
      </c>
      <c r="AY215" s="22" t="s">
        <v>129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22" t="s">
        <v>79</v>
      </c>
      <c r="BK215" s="212">
        <f>ROUND(I215*H215,2)</f>
        <v>0</v>
      </c>
      <c r="BL215" s="22" t="s">
        <v>85</v>
      </c>
      <c r="BM215" s="22" t="s">
        <v>385</v>
      </c>
    </row>
    <row r="216" spans="2:65" s="1" customFormat="1" ht="38.25" customHeight="1">
      <c r="B216" s="39"/>
      <c r="C216" s="201" t="s">
        <v>386</v>
      </c>
      <c r="D216" s="201" t="s">
        <v>132</v>
      </c>
      <c r="E216" s="202" t="s">
        <v>387</v>
      </c>
      <c r="F216" s="203" t="s">
        <v>388</v>
      </c>
      <c r="G216" s="204" t="s">
        <v>147</v>
      </c>
      <c r="H216" s="205">
        <v>8829.6380000000008</v>
      </c>
      <c r="I216" s="206"/>
      <c r="J216" s="207">
        <f>ROUND(I216*H216,2)</f>
        <v>0</v>
      </c>
      <c r="K216" s="203" t="s">
        <v>136</v>
      </c>
      <c r="L216" s="59"/>
      <c r="M216" s="208" t="s">
        <v>21</v>
      </c>
      <c r="N216" s="209" t="s">
        <v>43</v>
      </c>
      <c r="O216" s="40"/>
      <c r="P216" s="210">
        <f>O216*H216</f>
        <v>0</v>
      </c>
      <c r="Q216" s="210">
        <v>0</v>
      </c>
      <c r="R216" s="210">
        <f>Q216*H216</f>
        <v>0</v>
      </c>
      <c r="S216" s="210">
        <v>0</v>
      </c>
      <c r="T216" s="211">
        <f>S216*H216</f>
        <v>0</v>
      </c>
      <c r="AR216" s="22" t="s">
        <v>85</v>
      </c>
      <c r="AT216" s="22" t="s">
        <v>132</v>
      </c>
      <c r="AU216" s="22" t="s">
        <v>81</v>
      </c>
      <c r="AY216" s="22" t="s">
        <v>129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2" t="s">
        <v>79</v>
      </c>
      <c r="BK216" s="212">
        <f>ROUND(I216*H216,2)</f>
        <v>0</v>
      </c>
      <c r="BL216" s="22" t="s">
        <v>85</v>
      </c>
      <c r="BM216" s="22" t="s">
        <v>389</v>
      </c>
    </row>
    <row r="217" spans="2:65" s="12" customFormat="1" ht="13.5">
      <c r="B217" s="213"/>
      <c r="C217" s="214"/>
      <c r="D217" s="215" t="s">
        <v>149</v>
      </c>
      <c r="E217" s="216" t="s">
        <v>21</v>
      </c>
      <c r="F217" s="217" t="s">
        <v>390</v>
      </c>
      <c r="G217" s="214"/>
      <c r="H217" s="218">
        <v>8829.6380000000008</v>
      </c>
      <c r="I217" s="219"/>
      <c r="J217" s="214"/>
      <c r="K217" s="214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149</v>
      </c>
      <c r="AU217" s="224" t="s">
        <v>81</v>
      </c>
      <c r="AV217" s="12" t="s">
        <v>81</v>
      </c>
      <c r="AW217" s="12" t="s">
        <v>35</v>
      </c>
      <c r="AX217" s="12" t="s">
        <v>79</v>
      </c>
      <c r="AY217" s="224" t="s">
        <v>129</v>
      </c>
    </row>
    <row r="218" spans="2:65" s="1" customFormat="1" ht="38.25" customHeight="1">
      <c r="B218" s="39"/>
      <c r="C218" s="201" t="s">
        <v>391</v>
      </c>
      <c r="D218" s="201" t="s">
        <v>132</v>
      </c>
      <c r="E218" s="202" t="s">
        <v>152</v>
      </c>
      <c r="F218" s="203" t="s">
        <v>153</v>
      </c>
      <c r="G218" s="204" t="s">
        <v>147</v>
      </c>
      <c r="H218" s="205">
        <v>2648.8910000000001</v>
      </c>
      <c r="I218" s="206"/>
      <c r="J218" s="207">
        <f>ROUND(I218*H218,2)</f>
        <v>0</v>
      </c>
      <c r="K218" s="203" t="s">
        <v>136</v>
      </c>
      <c r="L218" s="59"/>
      <c r="M218" s="208" t="s">
        <v>21</v>
      </c>
      <c r="N218" s="209" t="s">
        <v>43</v>
      </c>
      <c r="O218" s="40"/>
      <c r="P218" s="210">
        <f>O218*H218</f>
        <v>0</v>
      </c>
      <c r="Q218" s="210">
        <v>0</v>
      </c>
      <c r="R218" s="210">
        <f>Q218*H218</f>
        <v>0</v>
      </c>
      <c r="S218" s="210">
        <v>0</v>
      </c>
      <c r="T218" s="211">
        <f>S218*H218</f>
        <v>0</v>
      </c>
      <c r="AR218" s="22" t="s">
        <v>85</v>
      </c>
      <c r="AT218" s="22" t="s">
        <v>132</v>
      </c>
      <c r="AU218" s="22" t="s">
        <v>81</v>
      </c>
      <c r="AY218" s="22" t="s">
        <v>129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22" t="s">
        <v>79</v>
      </c>
      <c r="BK218" s="212">
        <f>ROUND(I218*H218,2)</f>
        <v>0</v>
      </c>
      <c r="BL218" s="22" t="s">
        <v>85</v>
      </c>
      <c r="BM218" s="22" t="s">
        <v>392</v>
      </c>
    </row>
    <row r="219" spans="2:65" s="12" customFormat="1" ht="13.5">
      <c r="B219" s="213"/>
      <c r="C219" s="214"/>
      <c r="D219" s="215" t="s">
        <v>149</v>
      </c>
      <c r="E219" s="214"/>
      <c r="F219" s="217" t="s">
        <v>393</v>
      </c>
      <c r="G219" s="214"/>
      <c r="H219" s="218">
        <v>2648.8910000000001</v>
      </c>
      <c r="I219" s="219"/>
      <c r="J219" s="214"/>
      <c r="K219" s="214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149</v>
      </c>
      <c r="AU219" s="224" t="s">
        <v>81</v>
      </c>
      <c r="AV219" s="12" t="s">
        <v>81</v>
      </c>
      <c r="AW219" s="12" t="s">
        <v>6</v>
      </c>
      <c r="AX219" s="12" t="s">
        <v>79</v>
      </c>
      <c r="AY219" s="224" t="s">
        <v>129</v>
      </c>
    </row>
    <row r="220" spans="2:65" s="1" customFormat="1" ht="38.25" customHeight="1">
      <c r="B220" s="39"/>
      <c r="C220" s="201" t="s">
        <v>394</v>
      </c>
      <c r="D220" s="201" t="s">
        <v>132</v>
      </c>
      <c r="E220" s="202" t="s">
        <v>157</v>
      </c>
      <c r="F220" s="203" t="s">
        <v>158</v>
      </c>
      <c r="G220" s="204" t="s">
        <v>147</v>
      </c>
      <c r="H220" s="205">
        <v>7583.0749999999998</v>
      </c>
      <c r="I220" s="206"/>
      <c r="J220" s="207">
        <f>ROUND(I220*H220,2)</f>
        <v>0</v>
      </c>
      <c r="K220" s="203" t="s">
        <v>136</v>
      </c>
      <c r="L220" s="59"/>
      <c r="M220" s="208" t="s">
        <v>21</v>
      </c>
      <c r="N220" s="209" t="s">
        <v>43</v>
      </c>
      <c r="O220" s="40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AR220" s="22" t="s">
        <v>85</v>
      </c>
      <c r="AT220" s="22" t="s">
        <v>132</v>
      </c>
      <c r="AU220" s="22" t="s">
        <v>81</v>
      </c>
      <c r="AY220" s="22" t="s">
        <v>129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22" t="s">
        <v>79</v>
      </c>
      <c r="BK220" s="212">
        <f>ROUND(I220*H220,2)</f>
        <v>0</v>
      </c>
      <c r="BL220" s="22" t="s">
        <v>85</v>
      </c>
      <c r="BM220" s="22" t="s">
        <v>395</v>
      </c>
    </row>
    <row r="221" spans="2:65" s="12" customFormat="1" ht="13.5">
      <c r="B221" s="213"/>
      <c r="C221" s="214"/>
      <c r="D221" s="215" t="s">
        <v>149</v>
      </c>
      <c r="E221" s="216" t="s">
        <v>21</v>
      </c>
      <c r="F221" s="217" t="s">
        <v>396</v>
      </c>
      <c r="G221" s="214"/>
      <c r="H221" s="218">
        <v>7583.0749999999998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149</v>
      </c>
      <c r="AU221" s="224" t="s">
        <v>81</v>
      </c>
      <c r="AV221" s="12" t="s">
        <v>81</v>
      </c>
      <c r="AW221" s="12" t="s">
        <v>35</v>
      </c>
      <c r="AX221" s="12" t="s">
        <v>79</v>
      </c>
      <c r="AY221" s="224" t="s">
        <v>129</v>
      </c>
    </row>
    <row r="222" spans="2:65" s="1" customFormat="1" ht="25.5" customHeight="1">
      <c r="B222" s="39"/>
      <c r="C222" s="201" t="s">
        <v>397</v>
      </c>
      <c r="D222" s="201" t="s">
        <v>132</v>
      </c>
      <c r="E222" s="202" t="s">
        <v>162</v>
      </c>
      <c r="F222" s="203" t="s">
        <v>163</v>
      </c>
      <c r="G222" s="204" t="s">
        <v>135</v>
      </c>
      <c r="H222" s="205">
        <v>22074.094000000001</v>
      </c>
      <c r="I222" s="206"/>
      <c r="J222" s="207">
        <f>ROUND(I222*H222,2)</f>
        <v>0</v>
      </c>
      <c r="K222" s="203" t="s">
        <v>136</v>
      </c>
      <c r="L222" s="59"/>
      <c r="M222" s="208" t="s">
        <v>21</v>
      </c>
      <c r="N222" s="209" t="s">
        <v>43</v>
      </c>
      <c r="O222" s="40"/>
      <c r="P222" s="210">
        <f>O222*H222</f>
        <v>0</v>
      </c>
      <c r="Q222" s="210">
        <v>0</v>
      </c>
      <c r="R222" s="210">
        <f>Q222*H222</f>
        <v>0</v>
      </c>
      <c r="S222" s="210">
        <v>0</v>
      </c>
      <c r="T222" s="211">
        <f>S222*H222</f>
        <v>0</v>
      </c>
      <c r="AR222" s="22" t="s">
        <v>85</v>
      </c>
      <c r="AT222" s="22" t="s">
        <v>132</v>
      </c>
      <c r="AU222" s="22" t="s">
        <v>81</v>
      </c>
      <c r="AY222" s="22" t="s">
        <v>129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22" t="s">
        <v>79</v>
      </c>
      <c r="BK222" s="212">
        <f>ROUND(I222*H222,2)</f>
        <v>0</v>
      </c>
      <c r="BL222" s="22" t="s">
        <v>85</v>
      </c>
      <c r="BM222" s="22" t="s">
        <v>398</v>
      </c>
    </row>
    <row r="223" spans="2:65" s="12" customFormat="1" ht="13.5">
      <c r="B223" s="213"/>
      <c r="C223" s="214"/>
      <c r="D223" s="215" t="s">
        <v>149</v>
      </c>
      <c r="E223" s="216" t="s">
        <v>21</v>
      </c>
      <c r="F223" s="217" t="s">
        <v>399</v>
      </c>
      <c r="G223" s="214"/>
      <c r="H223" s="218">
        <v>22074.094000000001</v>
      </c>
      <c r="I223" s="219"/>
      <c r="J223" s="214"/>
      <c r="K223" s="214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149</v>
      </c>
      <c r="AU223" s="224" t="s">
        <v>81</v>
      </c>
      <c r="AV223" s="12" t="s">
        <v>81</v>
      </c>
      <c r="AW223" s="12" t="s">
        <v>35</v>
      </c>
      <c r="AX223" s="12" t="s">
        <v>79</v>
      </c>
      <c r="AY223" s="224" t="s">
        <v>129</v>
      </c>
    </row>
    <row r="224" spans="2:65" s="1" customFormat="1" ht="16.5" customHeight="1">
      <c r="B224" s="39"/>
      <c r="C224" s="225" t="s">
        <v>400</v>
      </c>
      <c r="D224" s="225" t="s">
        <v>167</v>
      </c>
      <c r="E224" s="226" t="s">
        <v>168</v>
      </c>
      <c r="F224" s="227" t="s">
        <v>169</v>
      </c>
      <c r="G224" s="228" t="s">
        <v>170</v>
      </c>
      <c r="H224" s="229">
        <v>6472.1239999999998</v>
      </c>
      <c r="I224" s="230"/>
      <c r="J224" s="231">
        <f>ROUND(I224*H224,2)</f>
        <v>0</v>
      </c>
      <c r="K224" s="227" t="s">
        <v>21</v>
      </c>
      <c r="L224" s="232"/>
      <c r="M224" s="233" t="s">
        <v>21</v>
      </c>
      <c r="N224" s="234" t="s">
        <v>43</v>
      </c>
      <c r="O224" s="40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AR224" s="22" t="s">
        <v>166</v>
      </c>
      <c r="AT224" s="22" t="s">
        <v>167</v>
      </c>
      <c r="AU224" s="22" t="s">
        <v>81</v>
      </c>
      <c r="AY224" s="22" t="s">
        <v>129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22" t="s">
        <v>79</v>
      </c>
      <c r="BK224" s="212">
        <f>ROUND(I224*H224,2)</f>
        <v>0</v>
      </c>
      <c r="BL224" s="22" t="s">
        <v>85</v>
      </c>
      <c r="BM224" s="22" t="s">
        <v>401</v>
      </c>
    </row>
    <row r="225" spans="2:65" s="1" customFormat="1" ht="27">
      <c r="B225" s="39"/>
      <c r="C225" s="61"/>
      <c r="D225" s="215" t="s">
        <v>172</v>
      </c>
      <c r="E225" s="61"/>
      <c r="F225" s="235" t="s">
        <v>173</v>
      </c>
      <c r="G225" s="61"/>
      <c r="H225" s="61"/>
      <c r="I225" s="170"/>
      <c r="J225" s="61"/>
      <c r="K225" s="61"/>
      <c r="L225" s="59"/>
      <c r="M225" s="236"/>
      <c r="N225" s="40"/>
      <c r="O225" s="40"/>
      <c r="P225" s="40"/>
      <c r="Q225" s="40"/>
      <c r="R225" s="40"/>
      <c r="S225" s="40"/>
      <c r="T225" s="76"/>
      <c r="AT225" s="22" t="s">
        <v>172</v>
      </c>
      <c r="AU225" s="22" t="s">
        <v>81</v>
      </c>
    </row>
    <row r="226" spans="2:65" s="12" customFormat="1" ht="13.5">
      <c r="B226" s="213"/>
      <c r="C226" s="214"/>
      <c r="D226" s="215" t="s">
        <v>149</v>
      </c>
      <c r="E226" s="216" t="s">
        <v>21</v>
      </c>
      <c r="F226" s="217" t="s">
        <v>402</v>
      </c>
      <c r="G226" s="214"/>
      <c r="H226" s="218">
        <v>6472.1239999999998</v>
      </c>
      <c r="I226" s="219"/>
      <c r="J226" s="214"/>
      <c r="K226" s="214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149</v>
      </c>
      <c r="AU226" s="224" t="s">
        <v>81</v>
      </c>
      <c r="AV226" s="12" t="s">
        <v>81</v>
      </c>
      <c r="AW226" s="12" t="s">
        <v>35</v>
      </c>
      <c r="AX226" s="12" t="s">
        <v>79</v>
      </c>
      <c r="AY226" s="224" t="s">
        <v>129</v>
      </c>
    </row>
    <row r="227" spans="2:65" s="1" customFormat="1" ht="25.5" customHeight="1">
      <c r="B227" s="39"/>
      <c r="C227" s="201" t="s">
        <v>403</v>
      </c>
      <c r="D227" s="201" t="s">
        <v>132</v>
      </c>
      <c r="E227" s="202" t="s">
        <v>176</v>
      </c>
      <c r="F227" s="203" t="s">
        <v>177</v>
      </c>
      <c r="G227" s="204" t="s">
        <v>135</v>
      </c>
      <c r="H227" s="205">
        <v>22074.094000000001</v>
      </c>
      <c r="I227" s="206"/>
      <c r="J227" s="207">
        <f>ROUND(I227*H227,2)</f>
        <v>0</v>
      </c>
      <c r="K227" s="203" t="s">
        <v>136</v>
      </c>
      <c r="L227" s="59"/>
      <c r="M227" s="208" t="s">
        <v>21</v>
      </c>
      <c r="N227" s="209" t="s">
        <v>43</v>
      </c>
      <c r="O227" s="40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AR227" s="22" t="s">
        <v>85</v>
      </c>
      <c r="AT227" s="22" t="s">
        <v>132</v>
      </c>
      <c r="AU227" s="22" t="s">
        <v>81</v>
      </c>
      <c r="AY227" s="22" t="s">
        <v>129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22" t="s">
        <v>79</v>
      </c>
      <c r="BK227" s="212">
        <f>ROUND(I227*H227,2)</f>
        <v>0</v>
      </c>
      <c r="BL227" s="22" t="s">
        <v>85</v>
      </c>
      <c r="BM227" s="22" t="s">
        <v>404</v>
      </c>
    </row>
    <row r="228" spans="2:65" s="12" customFormat="1" ht="13.5">
      <c r="B228" s="213"/>
      <c r="C228" s="214"/>
      <c r="D228" s="215" t="s">
        <v>149</v>
      </c>
      <c r="E228" s="216" t="s">
        <v>21</v>
      </c>
      <c r="F228" s="217" t="s">
        <v>399</v>
      </c>
      <c r="G228" s="214"/>
      <c r="H228" s="218">
        <v>22074.094000000001</v>
      </c>
      <c r="I228" s="219"/>
      <c r="J228" s="214"/>
      <c r="K228" s="214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149</v>
      </c>
      <c r="AU228" s="224" t="s">
        <v>81</v>
      </c>
      <c r="AV228" s="12" t="s">
        <v>81</v>
      </c>
      <c r="AW228" s="12" t="s">
        <v>35</v>
      </c>
      <c r="AX228" s="12" t="s">
        <v>79</v>
      </c>
      <c r="AY228" s="224" t="s">
        <v>129</v>
      </c>
    </row>
    <row r="229" spans="2:65" s="1" customFormat="1" ht="51" customHeight="1">
      <c r="B229" s="39"/>
      <c r="C229" s="201" t="s">
        <v>405</v>
      </c>
      <c r="D229" s="201" t="s">
        <v>132</v>
      </c>
      <c r="E229" s="202" t="s">
        <v>406</v>
      </c>
      <c r="F229" s="203" t="s">
        <v>407</v>
      </c>
      <c r="G229" s="204" t="s">
        <v>135</v>
      </c>
      <c r="H229" s="205">
        <v>5518.5230000000001</v>
      </c>
      <c r="I229" s="206"/>
      <c r="J229" s="207">
        <f>ROUND(I229*H229,2)</f>
        <v>0</v>
      </c>
      <c r="K229" s="203" t="s">
        <v>136</v>
      </c>
      <c r="L229" s="59"/>
      <c r="M229" s="208" t="s">
        <v>21</v>
      </c>
      <c r="N229" s="209" t="s">
        <v>43</v>
      </c>
      <c r="O229" s="40"/>
      <c r="P229" s="210">
        <f>O229*H229</f>
        <v>0</v>
      </c>
      <c r="Q229" s="210">
        <v>0</v>
      </c>
      <c r="R229" s="210">
        <f>Q229*H229</f>
        <v>0</v>
      </c>
      <c r="S229" s="210">
        <v>0</v>
      </c>
      <c r="T229" s="211">
        <f>S229*H229</f>
        <v>0</v>
      </c>
      <c r="AR229" s="22" t="s">
        <v>85</v>
      </c>
      <c r="AT229" s="22" t="s">
        <v>132</v>
      </c>
      <c r="AU229" s="22" t="s">
        <v>81</v>
      </c>
      <c r="AY229" s="22" t="s">
        <v>129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22" t="s">
        <v>79</v>
      </c>
      <c r="BK229" s="212">
        <f>ROUND(I229*H229,2)</f>
        <v>0</v>
      </c>
      <c r="BL229" s="22" t="s">
        <v>85</v>
      </c>
      <c r="BM229" s="22" t="s">
        <v>408</v>
      </c>
    </row>
    <row r="230" spans="2:65" s="12" customFormat="1" ht="13.5">
      <c r="B230" s="213"/>
      <c r="C230" s="214"/>
      <c r="D230" s="215" t="s">
        <v>149</v>
      </c>
      <c r="E230" s="216" t="s">
        <v>21</v>
      </c>
      <c r="F230" s="217" t="s">
        <v>409</v>
      </c>
      <c r="G230" s="214"/>
      <c r="H230" s="218">
        <v>5518.5230000000001</v>
      </c>
      <c r="I230" s="219"/>
      <c r="J230" s="214"/>
      <c r="K230" s="214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149</v>
      </c>
      <c r="AU230" s="224" t="s">
        <v>81</v>
      </c>
      <c r="AV230" s="12" t="s">
        <v>81</v>
      </c>
      <c r="AW230" s="12" t="s">
        <v>35</v>
      </c>
      <c r="AX230" s="12" t="s">
        <v>79</v>
      </c>
      <c r="AY230" s="224" t="s">
        <v>129</v>
      </c>
    </row>
    <row r="231" spans="2:65" s="1" customFormat="1" ht="16.5" customHeight="1">
      <c r="B231" s="39"/>
      <c r="C231" s="225" t="s">
        <v>410</v>
      </c>
      <c r="D231" s="225" t="s">
        <v>167</v>
      </c>
      <c r="E231" s="226" t="s">
        <v>185</v>
      </c>
      <c r="F231" s="227" t="s">
        <v>186</v>
      </c>
      <c r="G231" s="228" t="s">
        <v>170</v>
      </c>
      <c r="H231" s="229">
        <v>116.99299999999999</v>
      </c>
      <c r="I231" s="230"/>
      <c r="J231" s="231">
        <f>ROUND(I231*H231,2)</f>
        <v>0</v>
      </c>
      <c r="K231" s="227" t="s">
        <v>136</v>
      </c>
      <c r="L231" s="232"/>
      <c r="M231" s="233" t="s">
        <v>21</v>
      </c>
      <c r="N231" s="234" t="s">
        <v>43</v>
      </c>
      <c r="O231" s="40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22" t="s">
        <v>166</v>
      </c>
      <c r="AT231" s="22" t="s">
        <v>167</v>
      </c>
      <c r="AU231" s="22" t="s">
        <v>81</v>
      </c>
      <c r="AY231" s="22" t="s">
        <v>129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2" t="s">
        <v>79</v>
      </c>
      <c r="BK231" s="212">
        <f>ROUND(I231*H231,2)</f>
        <v>0</v>
      </c>
      <c r="BL231" s="22" t="s">
        <v>85</v>
      </c>
      <c r="BM231" s="22" t="s">
        <v>411</v>
      </c>
    </row>
    <row r="232" spans="2:65" s="12" customFormat="1" ht="13.5">
      <c r="B232" s="213"/>
      <c r="C232" s="214"/>
      <c r="D232" s="215" t="s">
        <v>149</v>
      </c>
      <c r="E232" s="216" t="s">
        <v>21</v>
      </c>
      <c r="F232" s="217" t="s">
        <v>412</v>
      </c>
      <c r="G232" s="214"/>
      <c r="H232" s="218">
        <v>116.99299999999999</v>
      </c>
      <c r="I232" s="219"/>
      <c r="J232" s="214"/>
      <c r="K232" s="214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149</v>
      </c>
      <c r="AU232" s="224" t="s">
        <v>81</v>
      </c>
      <c r="AV232" s="12" t="s">
        <v>81</v>
      </c>
      <c r="AW232" s="12" t="s">
        <v>35</v>
      </c>
      <c r="AX232" s="12" t="s">
        <v>79</v>
      </c>
      <c r="AY232" s="224" t="s">
        <v>129</v>
      </c>
    </row>
    <row r="233" spans="2:65" s="1" customFormat="1" ht="25.5" customHeight="1">
      <c r="B233" s="39"/>
      <c r="C233" s="201" t="s">
        <v>413</v>
      </c>
      <c r="D233" s="201" t="s">
        <v>132</v>
      </c>
      <c r="E233" s="202" t="s">
        <v>190</v>
      </c>
      <c r="F233" s="203" t="s">
        <v>191</v>
      </c>
      <c r="G233" s="204" t="s">
        <v>135</v>
      </c>
      <c r="H233" s="205">
        <v>27592.616999999998</v>
      </c>
      <c r="I233" s="206"/>
      <c r="J233" s="207">
        <f t="shared" ref="J233:J238" si="20">ROUND(I233*H233,2)</f>
        <v>0</v>
      </c>
      <c r="K233" s="203" t="s">
        <v>136</v>
      </c>
      <c r="L233" s="59"/>
      <c r="M233" s="208" t="s">
        <v>21</v>
      </c>
      <c r="N233" s="209" t="s">
        <v>43</v>
      </c>
      <c r="O233" s="40"/>
      <c r="P233" s="210">
        <f t="shared" ref="P233:P238" si="21">O233*H233</f>
        <v>0</v>
      </c>
      <c r="Q233" s="210">
        <v>0</v>
      </c>
      <c r="R233" s="210">
        <f t="shared" ref="R233:R238" si="22">Q233*H233</f>
        <v>0</v>
      </c>
      <c r="S233" s="210">
        <v>0</v>
      </c>
      <c r="T233" s="211">
        <f t="shared" ref="T233:T238" si="23">S233*H233</f>
        <v>0</v>
      </c>
      <c r="AR233" s="22" t="s">
        <v>85</v>
      </c>
      <c r="AT233" s="22" t="s">
        <v>132</v>
      </c>
      <c r="AU233" s="22" t="s">
        <v>81</v>
      </c>
      <c r="AY233" s="22" t="s">
        <v>129</v>
      </c>
      <c r="BE233" s="212">
        <f t="shared" ref="BE233:BE238" si="24">IF(N233="základní",J233,0)</f>
        <v>0</v>
      </c>
      <c r="BF233" s="212">
        <f t="shared" ref="BF233:BF238" si="25">IF(N233="snížená",J233,0)</f>
        <v>0</v>
      </c>
      <c r="BG233" s="212">
        <f t="shared" ref="BG233:BG238" si="26">IF(N233="zákl. přenesená",J233,0)</f>
        <v>0</v>
      </c>
      <c r="BH233" s="212">
        <f t="shared" ref="BH233:BH238" si="27">IF(N233="sníž. přenesená",J233,0)</f>
        <v>0</v>
      </c>
      <c r="BI233" s="212">
        <f t="shared" ref="BI233:BI238" si="28">IF(N233="nulová",J233,0)</f>
        <v>0</v>
      </c>
      <c r="BJ233" s="22" t="s">
        <v>79</v>
      </c>
      <c r="BK233" s="212">
        <f t="shared" ref="BK233:BK238" si="29">ROUND(I233*H233,2)</f>
        <v>0</v>
      </c>
      <c r="BL233" s="22" t="s">
        <v>85</v>
      </c>
      <c r="BM233" s="22" t="s">
        <v>414</v>
      </c>
    </row>
    <row r="234" spans="2:65" s="1" customFormat="1" ht="25.5" customHeight="1">
      <c r="B234" s="39"/>
      <c r="C234" s="201" t="s">
        <v>415</v>
      </c>
      <c r="D234" s="201" t="s">
        <v>132</v>
      </c>
      <c r="E234" s="202" t="s">
        <v>194</v>
      </c>
      <c r="F234" s="203" t="s">
        <v>195</v>
      </c>
      <c r="G234" s="204" t="s">
        <v>135</v>
      </c>
      <c r="H234" s="205">
        <v>6232.8149999999996</v>
      </c>
      <c r="I234" s="206"/>
      <c r="J234" s="207">
        <f t="shared" si="20"/>
        <v>0</v>
      </c>
      <c r="K234" s="203" t="s">
        <v>136</v>
      </c>
      <c r="L234" s="59"/>
      <c r="M234" s="208" t="s">
        <v>21</v>
      </c>
      <c r="N234" s="209" t="s">
        <v>43</v>
      </c>
      <c r="O234" s="40"/>
      <c r="P234" s="210">
        <f t="shared" si="21"/>
        <v>0</v>
      </c>
      <c r="Q234" s="210">
        <v>0</v>
      </c>
      <c r="R234" s="210">
        <f t="shared" si="22"/>
        <v>0</v>
      </c>
      <c r="S234" s="210">
        <v>0</v>
      </c>
      <c r="T234" s="211">
        <f t="shared" si="23"/>
        <v>0</v>
      </c>
      <c r="AR234" s="22" t="s">
        <v>85</v>
      </c>
      <c r="AT234" s="22" t="s">
        <v>132</v>
      </c>
      <c r="AU234" s="22" t="s">
        <v>81</v>
      </c>
      <c r="AY234" s="22" t="s">
        <v>129</v>
      </c>
      <c r="BE234" s="212">
        <f t="shared" si="24"/>
        <v>0</v>
      </c>
      <c r="BF234" s="212">
        <f t="shared" si="25"/>
        <v>0</v>
      </c>
      <c r="BG234" s="212">
        <f t="shared" si="26"/>
        <v>0</v>
      </c>
      <c r="BH234" s="212">
        <f t="shared" si="27"/>
        <v>0</v>
      </c>
      <c r="BI234" s="212">
        <f t="shared" si="28"/>
        <v>0</v>
      </c>
      <c r="BJ234" s="22" t="s">
        <v>79</v>
      </c>
      <c r="BK234" s="212">
        <f t="shared" si="29"/>
        <v>0</v>
      </c>
      <c r="BL234" s="22" t="s">
        <v>85</v>
      </c>
      <c r="BM234" s="22" t="s">
        <v>416</v>
      </c>
    </row>
    <row r="235" spans="2:65" s="1" customFormat="1" ht="51" customHeight="1">
      <c r="B235" s="39"/>
      <c r="C235" s="201" t="s">
        <v>417</v>
      </c>
      <c r="D235" s="201" t="s">
        <v>132</v>
      </c>
      <c r="E235" s="202" t="s">
        <v>198</v>
      </c>
      <c r="F235" s="203" t="s">
        <v>199</v>
      </c>
      <c r="G235" s="204" t="s">
        <v>147</v>
      </c>
      <c r="H235" s="205">
        <v>1246.5630000000001</v>
      </c>
      <c r="I235" s="206"/>
      <c r="J235" s="207">
        <f t="shared" si="20"/>
        <v>0</v>
      </c>
      <c r="K235" s="203" t="s">
        <v>136</v>
      </c>
      <c r="L235" s="59"/>
      <c r="M235" s="208" t="s">
        <v>21</v>
      </c>
      <c r="N235" s="209" t="s">
        <v>43</v>
      </c>
      <c r="O235" s="40"/>
      <c r="P235" s="210">
        <f t="shared" si="21"/>
        <v>0</v>
      </c>
      <c r="Q235" s="210">
        <v>0</v>
      </c>
      <c r="R235" s="210">
        <f t="shared" si="22"/>
        <v>0</v>
      </c>
      <c r="S235" s="210">
        <v>0</v>
      </c>
      <c r="T235" s="211">
        <f t="shared" si="23"/>
        <v>0</v>
      </c>
      <c r="AR235" s="22" t="s">
        <v>85</v>
      </c>
      <c r="AT235" s="22" t="s">
        <v>132</v>
      </c>
      <c r="AU235" s="22" t="s">
        <v>81</v>
      </c>
      <c r="AY235" s="22" t="s">
        <v>129</v>
      </c>
      <c r="BE235" s="212">
        <f t="shared" si="24"/>
        <v>0</v>
      </c>
      <c r="BF235" s="212">
        <f t="shared" si="25"/>
        <v>0</v>
      </c>
      <c r="BG235" s="212">
        <f t="shared" si="26"/>
        <v>0</v>
      </c>
      <c r="BH235" s="212">
        <f t="shared" si="27"/>
        <v>0</v>
      </c>
      <c r="BI235" s="212">
        <f t="shared" si="28"/>
        <v>0</v>
      </c>
      <c r="BJ235" s="22" t="s">
        <v>79</v>
      </c>
      <c r="BK235" s="212">
        <f t="shared" si="29"/>
        <v>0</v>
      </c>
      <c r="BL235" s="22" t="s">
        <v>85</v>
      </c>
      <c r="BM235" s="22" t="s">
        <v>418</v>
      </c>
    </row>
    <row r="236" spans="2:65" s="1" customFormat="1" ht="25.5" customHeight="1">
      <c r="B236" s="39"/>
      <c r="C236" s="201" t="s">
        <v>419</v>
      </c>
      <c r="D236" s="201" t="s">
        <v>132</v>
      </c>
      <c r="E236" s="202" t="s">
        <v>239</v>
      </c>
      <c r="F236" s="203" t="s">
        <v>240</v>
      </c>
      <c r="G236" s="204" t="s">
        <v>135</v>
      </c>
      <c r="H236" s="205">
        <v>54</v>
      </c>
      <c r="I236" s="206"/>
      <c r="J236" s="207">
        <f t="shared" si="20"/>
        <v>0</v>
      </c>
      <c r="K236" s="203" t="s">
        <v>136</v>
      </c>
      <c r="L236" s="59"/>
      <c r="M236" s="208" t="s">
        <v>21</v>
      </c>
      <c r="N236" s="209" t="s">
        <v>43</v>
      </c>
      <c r="O236" s="40"/>
      <c r="P236" s="210">
        <f t="shared" si="21"/>
        <v>0</v>
      </c>
      <c r="Q236" s="210">
        <v>8.3500000000000005E-2</v>
      </c>
      <c r="R236" s="210">
        <f t="shared" si="22"/>
        <v>4.5090000000000003</v>
      </c>
      <c r="S236" s="210">
        <v>0</v>
      </c>
      <c r="T236" s="211">
        <f t="shared" si="23"/>
        <v>0</v>
      </c>
      <c r="AR236" s="22" t="s">
        <v>85</v>
      </c>
      <c r="AT236" s="22" t="s">
        <v>132</v>
      </c>
      <c r="AU236" s="22" t="s">
        <v>81</v>
      </c>
      <c r="AY236" s="22" t="s">
        <v>129</v>
      </c>
      <c r="BE236" s="212">
        <f t="shared" si="24"/>
        <v>0</v>
      </c>
      <c r="BF236" s="212">
        <f t="shared" si="25"/>
        <v>0</v>
      </c>
      <c r="BG236" s="212">
        <f t="shared" si="26"/>
        <v>0</v>
      </c>
      <c r="BH236" s="212">
        <f t="shared" si="27"/>
        <v>0</v>
      </c>
      <c r="BI236" s="212">
        <f t="shared" si="28"/>
        <v>0</v>
      </c>
      <c r="BJ236" s="22" t="s">
        <v>79</v>
      </c>
      <c r="BK236" s="212">
        <f t="shared" si="29"/>
        <v>0</v>
      </c>
      <c r="BL236" s="22" t="s">
        <v>85</v>
      </c>
      <c r="BM236" s="22" t="s">
        <v>420</v>
      </c>
    </row>
    <row r="237" spans="2:65" s="1" customFormat="1" ht="16.5" customHeight="1">
      <c r="B237" s="39"/>
      <c r="C237" s="225" t="s">
        <v>421</v>
      </c>
      <c r="D237" s="225" t="s">
        <v>167</v>
      </c>
      <c r="E237" s="226" t="s">
        <v>243</v>
      </c>
      <c r="F237" s="227" t="s">
        <v>244</v>
      </c>
      <c r="G237" s="228" t="s">
        <v>245</v>
      </c>
      <c r="H237" s="229">
        <v>18</v>
      </c>
      <c r="I237" s="230"/>
      <c r="J237" s="231">
        <f t="shared" si="20"/>
        <v>0</v>
      </c>
      <c r="K237" s="227" t="s">
        <v>136</v>
      </c>
      <c r="L237" s="232"/>
      <c r="M237" s="233" t="s">
        <v>21</v>
      </c>
      <c r="N237" s="234" t="s">
        <v>43</v>
      </c>
      <c r="O237" s="40"/>
      <c r="P237" s="210">
        <f t="shared" si="21"/>
        <v>0</v>
      </c>
      <c r="Q237" s="210">
        <v>1.083</v>
      </c>
      <c r="R237" s="210">
        <f t="shared" si="22"/>
        <v>19.494</v>
      </c>
      <c r="S237" s="210">
        <v>0</v>
      </c>
      <c r="T237" s="211">
        <f t="shared" si="23"/>
        <v>0</v>
      </c>
      <c r="AR237" s="22" t="s">
        <v>166</v>
      </c>
      <c r="AT237" s="22" t="s">
        <v>167</v>
      </c>
      <c r="AU237" s="22" t="s">
        <v>81</v>
      </c>
      <c r="AY237" s="22" t="s">
        <v>129</v>
      </c>
      <c r="BE237" s="212">
        <f t="shared" si="24"/>
        <v>0</v>
      </c>
      <c r="BF237" s="212">
        <f t="shared" si="25"/>
        <v>0</v>
      </c>
      <c r="BG237" s="212">
        <f t="shared" si="26"/>
        <v>0</v>
      </c>
      <c r="BH237" s="212">
        <f t="shared" si="27"/>
        <v>0</v>
      </c>
      <c r="BI237" s="212">
        <f t="shared" si="28"/>
        <v>0</v>
      </c>
      <c r="BJ237" s="22" t="s">
        <v>79</v>
      </c>
      <c r="BK237" s="212">
        <f t="shared" si="29"/>
        <v>0</v>
      </c>
      <c r="BL237" s="22" t="s">
        <v>85</v>
      </c>
      <c r="BM237" s="22" t="s">
        <v>422</v>
      </c>
    </row>
    <row r="238" spans="2:65" s="1" customFormat="1" ht="25.5" customHeight="1">
      <c r="B238" s="39"/>
      <c r="C238" s="201" t="s">
        <v>423</v>
      </c>
      <c r="D238" s="201" t="s">
        <v>132</v>
      </c>
      <c r="E238" s="202" t="s">
        <v>254</v>
      </c>
      <c r="F238" s="203" t="s">
        <v>255</v>
      </c>
      <c r="G238" s="204" t="s">
        <v>170</v>
      </c>
      <c r="H238" s="205">
        <v>24.003</v>
      </c>
      <c r="I238" s="206"/>
      <c r="J238" s="207">
        <f t="shared" si="20"/>
        <v>0</v>
      </c>
      <c r="K238" s="203" t="s">
        <v>136</v>
      </c>
      <c r="L238" s="59"/>
      <c r="M238" s="208" t="s">
        <v>21</v>
      </c>
      <c r="N238" s="209" t="s">
        <v>43</v>
      </c>
      <c r="O238" s="40"/>
      <c r="P238" s="210">
        <f t="shared" si="21"/>
        <v>0</v>
      </c>
      <c r="Q238" s="210">
        <v>0</v>
      </c>
      <c r="R238" s="210">
        <f t="shared" si="22"/>
        <v>0</v>
      </c>
      <c r="S238" s="210">
        <v>0</v>
      </c>
      <c r="T238" s="211">
        <f t="shared" si="23"/>
        <v>0</v>
      </c>
      <c r="AR238" s="22" t="s">
        <v>85</v>
      </c>
      <c r="AT238" s="22" t="s">
        <v>132</v>
      </c>
      <c r="AU238" s="22" t="s">
        <v>81</v>
      </c>
      <c r="AY238" s="22" t="s">
        <v>129</v>
      </c>
      <c r="BE238" s="212">
        <f t="shared" si="24"/>
        <v>0</v>
      </c>
      <c r="BF238" s="212">
        <f t="shared" si="25"/>
        <v>0</v>
      </c>
      <c r="BG238" s="212">
        <f t="shared" si="26"/>
        <v>0</v>
      </c>
      <c r="BH238" s="212">
        <f t="shared" si="27"/>
        <v>0</v>
      </c>
      <c r="BI238" s="212">
        <f t="shared" si="28"/>
        <v>0</v>
      </c>
      <c r="BJ238" s="22" t="s">
        <v>79</v>
      </c>
      <c r="BK238" s="212">
        <f t="shared" si="29"/>
        <v>0</v>
      </c>
      <c r="BL238" s="22" t="s">
        <v>85</v>
      </c>
      <c r="BM238" s="22" t="s">
        <v>424</v>
      </c>
    </row>
    <row r="239" spans="2:65" s="11" customFormat="1" ht="29.85" customHeight="1">
      <c r="B239" s="185"/>
      <c r="C239" s="186"/>
      <c r="D239" s="187" t="s">
        <v>71</v>
      </c>
      <c r="E239" s="199" t="s">
        <v>425</v>
      </c>
      <c r="F239" s="199" t="s">
        <v>426</v>
      </c>
      <c r="G239" s="186"/>
      <c r="H239" s="186"/>
      <c r="I239" s="189"/>
      <c r="J239" s="200">
        <f>BK239</f>
        <v>0</v>
      </c>
      <c r="K239" s="186"/>
      <c r="L239" s="191"/>
      <c r="M239" s="192"/>
      <c r="N239" s="193"/>
      <c r="O239" s="193"/>
      <c r="P239" s="194">
        <f>SUM(P240:P292)</f>
        <v>0</v>
      </c>
      <c r="Q239" s="193"/>
      <c r="R239" s="194">
        <f>SUM(R240:R292)</f>
        <v>132.39333485000003</v>
      </c>
      <c r="S239" s="193"/>
      <c r="T239" s="195">
        <f>SUM(T240:T292)</f>
        <v>0</v>
      </c>
      <c r="AR239" s="196" t="s">
        <v>79</v>
      </c>
      <c r="AT239" s="197" t="s">
        <v>71</v>
      </c>
      <c r="AU239" s="197" t="s">
        <v>79</v>
      </c>
      <c r="AY239" s="196" t="s">
        <v>129</v>
      </c>
      <c r="BK239" s="198">
        <f>SUM(BK240:BK292)</f>
        <v>0</v>
      </c>
    </row>
    <row r="240" spans="2:65" s="1" customFormat="1" ht="25.5" customHeight="1">
      <c r="B240" s="39"/>
      <c r="C240" s="201" t="s">
        <v>427</v>
      </c>
      <c r="D240" s="201" t="s">
        <v>132</v>
      </c>
      <c r="E240" s="202" t="s">
        <v>133</v>
      </c>
      <c r="F240" s="203" t="s">
        <v>134</v>
      </c>
      <c r="G240" s="204" t="s">
        <v>135</v>
      </c>
      <c r="H240" s="205">
        <v>3039.72</v>
      </c>
      <c r="I240" s="206"/>
      <c r="J240" s="207">
        <f>ROUND(I240*H240,2)</f>
        <v>0</v>
      </c>
      <c r="K240" s="203" t="s">
        <v>136</v>
      </c>
      <c r="L240" s="59"/>
      <c r="M240" s="208" t="s">
        <v>21</v>
      </c>
      <c r="N240" s="209" t="s">
        <v>43</v>
      </c>
      <c r="O240" s="40"/>
      <c r="P240" s="210">
        <f>O240*H240</f>
        <v>0</v>
      </c>
      <c r="Q240" s="210">
        <v>0</v>
      </c>
      <c r="R240" s="210">
        <f>Q240*H240</f>
        <v>0</v>
      </c>
      <c r="S240" s="210">
        <v>0</v>
      </c>
      <c r="T240" s="211">
        <f>S240*H240</f>
        <v>0</v>
      </c>
      <c r="AR240" s="22" t="s">
        <v>85</v>
      </c>
      <c r="AT240" s="22" t="s">
        <v>132</v>
      </c>
      <c r="AU240" s="22" t="s">
        <v>81</v>
      </c>
      <c r="AY240" s="22" t="s">
        <v>129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22" t="s">
        <v>79</v>
      </c>
      <c r="BK240" s="212">
        <f>ROUND(I240*H240,2)</f>
        <v>0</v>
      </c>
      <c r="BL240" s="22" t="s">
        <v>85</v>
      </c>
      <c r="BM240" s="22" t="s">
        <v>428</v>
      </c>
    </row>
    <row r="241" spans="2:65" s="1" customFormat="1" ht="25.5" customHeight="1">
      <c r="B241" s="39"/>
      <c r="C241" s="201" t="s">
        <v>429</v>
      </c>
      <c r="D241" s="201" t="s">
        <v>132</v>
      </c>
      <c r="E241" s="202" t="s">
        <v>138</v>
      </c>
      <c r="F241" s="203" t="s">
        <v>139</v>
      </c>
      <c r="G241" s="204" t="s">
        <v>135</v>
      </c>
      <c r="H241" s="205">
        <v>3343.692</v>
      </c>
      <c r="I241" s="206"/>
      <c r="J241" s="207">
        <f>ROUND(I241*H241,2)</f>
        <v>0</v>
      </c>
      <c r="K241" s="203" t="s">
        <v>136</v>
      </c>
      <c r="L241" s="59"/>
      <c r="M241" s="208" t="s">
        <v>21</v>
      </c>
      <c r="N241" s="209" t="s">
        <v>43</v>
      </c>
      <c r="O241" s="40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AR241" s="22" t="s">
        <v>85</v>
      </c>
      <c r="AT241" s="22" t="s">
        <v>132</v>
      </c>
      <c r="AU241" s="22" t="s">
        <v>81</v>
      </c>
      <c r="AY241" s="22" t="s">
        <v>129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22" t="s">
        <v>79</v>
      </c>
      <c r="BK241" s="212">
        <f>ROUND(I241*H241,2)</f>
        <v>0</v>
      </c>
      <c r="BL241" s="22" t="s">
        <v>85</v>
      </c>
      <c r="BM241" s="22" t="s">
        <v>430</v>
      </c>
    </row>
    <row r="242" spans="2:65" s="1" customFormat="1" ht="25.5" customHeight="1">
      <c r="B242" s="39"/>
      <c r="C242" s="201" t="s">
        <v>431</v>
      </c>
      <c r="D242" s="201" t="s">
        <v>132</v>
      </c>
      <c r="E242" s="202" t="s">
        <v>142</v>
      </c>
      <c r="F242" s="203" t="s">
        <v>143</v>
      </c>
      <c r="G242" s="204" t="s">
        <v>135</v>
      </c>
      <c r="H242" s="205">
        <v>3951.636</v>
      </c>
      <c r="I242" s="206"/>
      <c r="J242" s="207">
        <f>ROUND(I242*H242,2)</f>
        <v>0</v>
      </c>
      <c r="K242" s="203" t="s">
        <v>136</v>
      </c>
      <c r="L242" s="59"/>
      <c r="M242" s="208" t="s">
        <v>21</v>
      </c>
      <c r="N242" s="209" t="s">
        <v>43</v>
      </c>
      <c r="O242" s="40"/>
      <c r="P242" s="210">
        <f>O242*H242</f>
        <v>0</v>
      </c>
      <c r="Q242" s="210">
        <v>0</v>
      </c>
      <c r="R242" s="210">
        <f>Q242*H242</f>
        <v>0</v>
      </c>
      <c r="S242" s="210">
        <v>0</v>
      </c>
      <c r="T242" s="211">
        <f>S242*H242</f>
        <v>0</v>
      </c>
      <c r="AR242" s="22" t="s">
        <v>85</v>
      </c>
      <c r="AT242" s="22" t="s">
        <v>132</v>
      </c>
      <c r="AU242" s="22" t="s">
        <v>81</v>
      </c>
      <c r="AY242" s="22" t="s">
        <v>129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22" t="s">
        <v>79</v>
      </c>
      <c r="BK242" s="212">
        <f>ROUND(I242*H242,2)</f>
        <v>0</v>
      </c>
      <c r="BL242" s="22" t="s">
        <v>85</v>
      </c>
      <c r="BM242" s="22" t="s">
        <v>432</v>
      </c>
    </row>
    <row r="243" spans="2:65" s="1" customFormat="1" ht="38.25" customHeight="1">
      <c r="B243" s="39"/>
      <c r="C243" s="201" t="s">
        <v>433</v>
      </c>
      <c r="D243" s="201" t="s">
        <v>132</v>
      </c>
      <c r="E243" s="202" t="s">
        <v>266</v>
      </c>
      <c r="F243" s="203" t="s">
        <v>267</v>
      </c>
      <c r="G243" s="204" t="s">
        <v>147</v>
      </c>
      <c r="H243" s="205">
        <v>1264.5239999999999</v>
      </c>
      <c r="I243" s="206"/>
      <c r="J243" s="207">
        <f>ROUND(I243*H243,2)</f>
        <v>0</v>
      </c>
      <c r="K243" s="203" t="s">
        <v>136</v>
      </c>
      <c r="L243" s="59"/>
      <c r="M243" s="208" t="s">
        <v>21</v>
      </c>
      <c r="N243" s="209" t="s">
        <v>43</v>
      </c>
      <c r="O243" s="40"/>
      <c r="P243" s="210">
        <f>O243*H243</f>
        <v>0</v>
      </c>
      <c r="Q243" s="210">
        <v>0</v>
      </c>
      <c r="R243" s="210">
        <f>Q243*H243</f>
        <v>0</v>
      </c>
      <c r="S243" s="210">
        <v>0</v>
      </c>
      <c r="T243" s="211">
        <f>S243*H243</f>
        <v>0</v>
      </c>
      <c r="AR243" s="22" t="s">
        <v>85</v>
      </c>
      <c r="AT243" s="22" t="s">
        <v>132</v>
      </c>
      <c r="AU243" s="22" t="s">
        <v>81</v>
      </c>
      <c r="AY243" s="22" t="s">
        <v>129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2" t="s">
        <v>79</v>
      </c>
      <c r="BK243" s="212">
        <f>ROUND(I243*H243,2)</f>
        <v>0</v>
      </c>
      <c r="BL243" s="22" t="s">
        <v>85</v>
      </c>
      <c r="BM243" s="22" t="s">
        <v>434</v>
      </c>
    </row>
    <row r="244" spans="2:65" s="12" customFormat="1" ht="13.5">
      <c r="B244" s="213"/>
      <c r="C244" s="214"/>
      <c r="D244" s="215" t="s">
        <v>149</v>
      </c>
      <c r="E244" s="216" t="s">
        <v>21</v>
      </c>
      <c r="F244" s="217" t="s">
        <v>435</v>
      </c>
      <c r="G244" s="214"/>
      <c r="H244" s="218">
        <v>1264.5239999999999</v>
      </c>
      <c r="I244" s="219"/>
      <c r="J244" s="214"/>
      <c r="K244" s="214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149</v>
      </c>
      <c r="AU244" s="224" t="s">
        <v>81</v>
      </c>
      <c r="AV244" s="12" t="s">
        <v>81</v>
      </c>
      <c r="AW244" s="12" t="s">
        <v>35</v>
      </c>
      <c r="AX244" s="12" t="s">
        <v>79</v>
      </c>
      <c r="AY244" s="224" t="s">
        <v>129</v>
      </c>
    </row>
    <row r="245" spans="2:65" s="1" customFormat="1" ht="38.25" customHeight="1">
      <c r="B245" s="39"/>
      <c r="C245" s="201" t="s">
        <v>436</v>
      </c>
      <c r="D245" s="201" t="s">
        <v>132</v>
      </c>
      <c r="E245" s="202" t="s">
        <v>152</v>
      </c>
      <c r="F245" s="203" t="s">
        <v>153</v>
      </c>
      <c r="G245" s="204" t="s">
        <v>147</v>
      </c>
      <c r="H245" s="205">
        <v>379.35700000000003</v>
      </c>
      <c r="I245" s="206"/>
      <c r="J245" s="207">
        <f>ROUND(I245*H245,2)</f>
        <v>0</v>
      </c>
      <c r="K245" s="203" t="s">
        <v>136</v>
      </c>
      <c r="L245" s="59"/>
      <c r="M245" s="208" t="s">
        <v>21</v>
      </c>
      <c r="N245" s="209" t="s">
        <v>43</v>
      </c>
      <c r="O245" s="40"/>
      <c r="P245" s="210">
        <f>O245*H245</f>
        <v>0</v>
      </c>
      <c r="Q245" s="210">
        <v>0</v>
      </c>
      <c r="R245" s="210">
        <f>Q245*H245</f>
        <v>0</v>
      </c>
      <c r="S245" s="210">
        <v>0</v>
      </c>
      <c r="T245" s="211">
        <f>S245*H245</f>
        <v>0</v>
      </c>
      <c r="AR245" s="22" t="s">
        <v>85</v>
      </c>
      <c r="AT245" s="22" t="s">
        <v>132</v>
      </c>
      <c r="AU245" s="22" t="s">
        <v>81</v>
      </c>
      <c r="AY245" s="22" t="s">
        <v>129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22" t="s">
        <v>79</v>
      </c>
      <c r="BK245" s="212">
        <f>ROUND(I245*H245,2)</f>
        <v>0</v>
      </c>
      <c r="BL245" s="22" t="s">
        <v>85</v>
      </c>
      <c r="BM245" s="22" t="s">
        <v>437</v>
      </c>
    </row>
    <row r="246" spans="2:65" s="12" customFormat="1" ht="13.5">
      <c r="B246" s="213"/>
      <c r="C246" s="214"/>
      <c r="D246" s="215" t="s">
        <v>149</v>
      </c>
      <c r="E246" s="214"/>
      <c r="F246" s="217" t="s">
        <v>438</v>
      </c>
      <c r="G246" s="214"/>
      <c r="H246" s="218">
        <v>379.35700000000003</v>
      </c>
      <c r="I246" s="219"/>
      <c r="J246" s="214"/>
      <c r="K246" s="214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149</v>
      </c>
      <c r="AU246" s="224" t="s">
        <v>81</v>
      </c>
      <c r="AV246" s="12" t="s">
        <v>81</v>
      </c>
      <c r="AW246" s="12" t="s">
        <v>6</v>
      </c>
      <c r="AX246" s="12" t="s">
        <v>79</v>
      </c>
      <c r="AY246" s="224" t="s">
        <v>129</v>
      </c>
    </row>
    <row r="247" spans="2:65" s="1" customFormat="1" ht="38.25" customHeight="1">
      <c r="B247" s="39"/>
      <c r="C247" s="201" t="s">
        <v>439</v>
      </c>
      <c r="D247" s="201" t="s">
        <v>132</v>
      </c>
      <c r="E247" s="202" t="s">
        <v>157</v>
      </c>
      <c r="F247" s="203" t="s">
        <v>158</v>
      </c>
      <c r="G247" s="204" t="s">
        <v>147</v>
      </c>
      <c r="H247" s="205">
        <v>1082.124</v>
      </c>
      <c r="I247" s="206"/>
      <c r="J247" s="207">
        <f>ROUND(I247*H247,2)</f>
        <v>0</v>
      </c>
      <c r="K247" s="203" t="s">
        <v>136</v>
      </c>
      <c r="L247" s="59"/>
      <c r="M247" s="208" t="s">
        <v>21</v>
      </c>
      <c r="N247" s="209" t="s">
        <v>43</v>
      </c>
      <c r="O247" s="40"/>
      <c r="P247" s="210">
        <f>O247*H247</f>
        <v>0</v>
      </c>
      <c r="Q247" s="210">
        <v>0</v>
      </c>
      <c r="R247" s="210">
        <f>Q247*H247</f>
        <v>0</v>
      </c>
      <c r="S247" s="210">
        <v>0</v>
      </c>
      <c r="T247" s="211">
        <f>S247*H247</f>
        <v>0</v>
      </c>
      <c r="AR247" s="22" t="s">
        <v>85</v>
      </c>
      <c r="AT247" s="22" t="s">
        <v>132</v>
      </c>
      <c r="AU247" s="22" t="s">
        <v>81</v>
      </c>
      <c r="AY247" s="22" t="s">
        <v>129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22" t="s">
        <v>79</v>
      </c>
      <c r="BK247" s="212">
        <f>ROUND(I247*H247,2)</f>
        <v>0</v>
      </c>
      <c r="BL247" s="22" t="s">
        <v>85</v>
      </c>
      <c r="BM247" s="22" t="s">
        <v>440</v>
      </c>
    </row>
    <row r="248" spans="2:65" s="12" customFormat="1" ht="13.5">
      <c r="B248" s="213"/>
      <c r="C248" s="214"/>
      <c r="D248" s="215" t="s">
        <v>149</v>
      </c>
      <c r="E248" s="216" t="s">
        <v>21</v>
      </c>
      <c r="F248" s="217" t="s">
        <v>441</v>
      </c>
      <c r="G248" s="214"/>
      <c r="H248" s="218">
        <v>1082.124</v>
      </c>
      <c r="I248" s="219"/>
      <c r="J248" s="214"/>
      <c r="K248" s="214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149</v>
      </c>
      <c r="AU248" s="224" t="s">
        <v>81</v>
      </c>
      <c r="AV248" s="12" t="s">
        <v>81</v>
      </c>
      <c r="AW248" s="12" t="s">
        <v>35</v>
      </c>
      <c r="AX248" s="12" t="s">
        <v>79</v>
      </c>
      <c r="AY248" s="224" t="s">
        <v>129</v>
      </c>
    </row>
    <row r="249" spans="2:65" s="1" customFormat="1" ht="25.5" customHeight="1">
      <c r="B249" s="39"/>
      <c r="C249" s="201" t="s">
        <v>442</v>
      </c>
      <c r="D249" s="201" t="s">
        <v>132</v>
      </c>
      <c r="E249" s="202" t="s">
        <v>162</v>
      </c>
      <c r="F249" s="203" t="s">
        <v>163</v>
      </c>
      <c r="G249" s="204" t="s">
        <v>135</v>
      </c>
      <c r="H249" s="205">
        <v>3161.3090000000002</v>
      </c>
      <c r="I249" s="206"/>
      <c r="J249" s="207">
        <f>ROUND(I249*H249,2)</f>
        <v>0</v>
      </c>
      <c r="K249" s="203" t="s">
        <v>136</v>
      </c>
      <c r="L249" s="59"/>
      <c r="M249" s="208" t="s">
        <v>21</v>
      </c>
      <c r="N249" s="209" t="s">
        <v>43</v>
      </c>
      <c r="O249" s="40"/>
      <c r="P249" s="210">
        <f>O249*H249</f>
        <v>0</v>
      </c>
      <c r="Q249" s="210">
        <v>0</v>
      </c>
      <c r="R249" s="210">
        <f>Q249*H249</f>
        <v>0</v>
      </c>
      <c r="S249" s="210">
        <v>0</v>
      </c>
      <c r="T249" s="211">
        <f>S249*H249</f>
        <v>0</v>
      </c>
      <c r="AR249" s="22" t="s">
        <v>85</v>
      </c>
      <c r="AT249" s="22" t="s">
        <v>132</v>
      </c>
      <c r="AU249" s="22" t="s">
        <v>81</v>
      </c>
      <c r="AY249" s="22" t="s">
        <v>129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22" t="s">
        <v>79</v>
      </c>
      <c r="BK249" s="212">
        <f>ROUND(I249*H249,2)</f>
        <v>0</v>
      </c>
      <c r="BL249" s="22" t="s">
        <v>85</v>
      </c>
      <c r="BM249" s="22" t="s">
        <v>443</v>
      </c>
    </row>
    <row r="250" spans="2:65" s="12" customFormat="1" ht="13.5">
      <c r="B250" s="213"/>
      <c r="C250" s="214"/>
      <c r="D250" s="215" t="s">
        <v>149</v>
      </c>
      <c r="E250" s="216" t="s">
        <v>21</v>
      </c>
      <c r="F250" s="217" t="s">
        <v>444</v>
      </c>
      <c r="G250" s="214"/>
      <c r="H250" s="218">
        <v>3161.3090000000002</v>
      </c>
      <c r="I250" s="219"/>
      <c r="J250" s="214"/>
      <c r="K250" s="214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149</v>
      </c>
      <c r="AU250" s="224" t="s">
        <v>81</v>
      </c>
      <c r="AV250" s="12" t="s">
        <v>81</v>
      </c>
      <c r="AW250" s="12" t="s">
        <v>35</v>
      </c>
      <c r="AX250" s="12" t="s">
        <v>79</v>
      </c>
      <c r="AY250" s="224" t="s">
        <v>129</v>
      </c>
    </row>
    <row r="251" spans="2:65" s="1" customFormat="1" ht="16.5" customHeight="1">
      <c r="B251" s="39"/>
      <c r="C251" s="225" t="s">
        <v>445</v>
      </c>
      <c r="D251" s="225" t="s">
        <v>167</v>
      </c>
      <c r="E251" s="226" t="s">
        <v>168</v>
      </c>
      <c r="F251" s="227" t="s">
        <v>169</v>
      </c>
      <c r="G251" s="228" t="s">
        <v>170</v>
      </c>
      <c r="H251" s="229">
        <v>926.89599999999996</v>
      </c>
      <c r="I251" s="230"/>
      <c r="J251" s="231">
        <f>ROUND(I251*H251,2)</f>
        <v>0</v>
      </c>
      <c r="K251" s="227" t="s">
        <v>21</v>
      </c>
      <c r="L251" s="232"/>
      <c r="M251" s="233" t="s">
        <v>21</v>
      </c>
      <c r="N251" s="234" t="s">
        <v>43</v>
      </c>
      <c r="O251" s="40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AR251" s="22" t="s">
        <v>166</v>
      </c>
      <c r="AT251" s="22" t="s">
        <v>167</v>
      </c>
      <c r="AU251" s="22" t="s">
        <v>81</v>
      </c>
      <c r="AY251" s="22" t="s">
        <v>129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22" t="s">
        <v>79</v>
      </c>
      <c r="BK251" s="212">
        <f>ROUND(I251*H251,2)</f>
        <v>0</v>
      </c>
      <c r="BL251" s="22" t="s">
        <v>85</v>
      </c>
      <c r="BM251" s="22" t="s">
        <v>446</v>
      </c>
    </row>
    <row r="252" spans="2:65" s="1" customFormat="1" ht="27">
      <c r="B252" s="39"/>
      <c r="C252" s="61"/>
      <c r="D252" s="215" t="s">
        <v>172</v>
      </c>
      <c r="E252" s="61"/>
      <c r="F252" s="235" t="s">
        <v>173</v>
      </c>
      <c r="G252" s="61"/>
      <c r="H252" s="61"/>
      <c r="I252" s="170"/>
      <c r="J252" s="61"/>
      <c r="K252" s="61"/>
      <c r="L252" s="59"/>
      <c r="M252" s="236"/>
      <c r="N252" s="40"/>
      <c r="O252" s="40"/>
      <c r="P252" s="40"/>
      <c r="Q252" s="40"/>
      <c r="R252" s="40"/>
      <c r="S252" s="40"/>
      <c r="T252" s="76"/>
      <c r="AT252" s="22" t="s">
        <v>172</v>
      </c>
      <c r="AU252" s="22" t="s">
        <v>81</v>
      </c>
    </row>
    <row r="253" spans="2:65" s="12" customFormat="1" ht="13.5">
      <c r="B253" s="213"/>
      <c r="C253" s="214"/>
      <c r="D253" s="215" t="s">
        <v>149</v>
      </c>
      <c r="E253" s="216" t="s">
        <v>21</v>
      </c>
      <c r="F253" s="217" t="s">
        <v>447</v>
      </c>
      <c r="G253" s="214"/>
      <c r="H253" s="218">
        <v>926.89599999999996</v>
      </c>
      <c r="I253" s="219"/>
      <c r="J253" s="214"/>
      <c r="K253" s="214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149</v>
      </c>
      <c r="AU253" s="224" t="s">
        <v>81</v>
      </c>
      <c r="AV253" s="12" t="s">
        <v>81</v>
      </c>
      <c r="AW253" s="12" t="s">
        <v>35</v>
      </c>
      <c r="AX253" s="12" t="s">
        <v>79</v>
      </c>
      <c r="AY253" s="224" t="s">
        <v>129</v>
      </c>
    </row>
    <row r="254" spans="2:65" s="1" customFormat="1" ht="25.5" customHeight="1">
      <c r="B254" s="39"/>
      <c r="C254" s="201" t="s">
        <v>448</v>
      </c>
      <c r="D254" s="201" t="s">
        <v>132</v>
      </c>
      <c r="E254" s="202" t="s">
        <v>176</v>
      </c>
      <c r="F254" s="203" t="s">
        <v>177</v>
      </c>
      <c r="G254" s="204" t="s">
        <v>135</v>
      </c>
      <c r="H254" s="205">
        <v>3161.3090000000002</v>
      </c>
      <c r="I254" s="206"/>
      <c r="J254" s="207">
        <f>ROUND(I254*H254,2)</f>
        <v>0</v>
      </c>
      <c r="K254" s="203" t="s">
        <v>136</v>
      </c>
      <c r="L254" s="59"/>
      <c r="M254" s="208" t="s">
        <v>21</v>
      </c>
      <c r="N254" s="209" t="s">
        <v>43</v>
      </c>
      <c r="O254" s="40"/>
      <c r="P254" s="210">
        <f>O254*H254</f>
        <v>0</v>
      </c>
      <c r="Q254" s="210">
        <v>0</v>
      </c>
      <c r="R254" s="210">
        <f>Q254*H254</f>
        <v>0</v>
      </c>
      <c r="S254" s="210">
        <v>0</v>
      </c>
      <c r="T254" s="211">
        <f>S254*H254</f>
        <v>0</v>
      </c>
      <c r="AR254" s="22" t="s">
        <v>85</v>
      </c>
      <c r="AT254" s="22" t="s">
        <v>132</v>
      </c>
      <c r="AU254" s="22" t="s">
        <v>81</v>
      </c>
      <c r="AY254" s="22" t="s">
        <v>129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22" t="s">
        <v>79</v>
      </c>
      <c r="BK254" s="212">
        <f>ROUND(I254*H254,2)</f>
        <v>0</v>
      </c>
      <c r="BL254" s="22" t="s">
        <v>85</v>
      </c>
      <c r="BM254" s="22" t="s">
        <v>449</v>
      </c>
    </row>
    <row r="255" spans="2:65" s="12" customFormat="1" ht="13.5">
      <c r="B255" s="213"/>
      <c r="C255" s="214"/>
      <c r="D255" s="215" t="s">
        <v>149</v>
      </c>
      <c r="E255" s="216" t="s">
        <v>21</v>
      </c>
      <c r="F255" s="217" t="s">
        <v>444</v>
      </c>
      <c r="G255" s="214"/>
      <c r="H255" s="218">
        <v>3161.3090000000002</v>
      </c>
      <c r="I255" s="219"/>
      <c r="J255" s="214"/>
      <c r="K255" s="214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149</v>
      </c>
      <c r="AU255" s="224" t="s">
        <v>81</v>
      </c>
      <c r="AV255" s="12" t="s">
        <v>81</v>
      </c>
      <c r="AW255" s="12" t="s">
        <v>35</v>
      </c>
      <c r="AX255" s="12" t="s">
        <v>79</v>
      </c>
      <c r="AY255" s="224" t="s">
        <v>129</v>
      </c>
    </row>
    <row r="256" spans="2:65" s="1" customFormat="1" ht="51" customHeight="1">
      <c r="B256" s="39"/>
      <c r="C256" s="201" t="s">
        <v>450</v>
      </c>
      <c r="D256" s="201" t="s">
        <v>132</v>
      </c>
      <c r="E256" s="202" t="s">
        <v>180</v>
      </c>
      <c r="F256" s="203" t="s">
        <v>181</v>
      </c>
      <c r="G256" s="204" t="s">
        <v>135</v>
      </c>
      <c r="H256" s="205">
        <v>790.327</v>
      </c>
      <c r="I256" s="206"/>
      <c r="J256" s="207">
        <f>ROUND(I256*H256,2)</f>
        <v>0</v>
      </c>
      <c r="K256" s="203" t="s">
        <v>136</v>
      </c>
      <c r="L256" s="59"/>
      <c r="M256" s="208" t="s">
        <v>21</v>
      </c>
      <c r="N256" s="209" t="s">
        <v>43</v>
      </c>
      <c r="O256" s="40"/>
      <c r="P256" s="210">
        <f>O256*H256</f>
        <v>0</v>
      </c>
      <c r="Q256" s="210">
        <v>0</v>
      </c>
      <c r="R256" s="210">
        <f>Q256*H256</f>
        <v>0</v>
      </c>
      <c r="S256" s="210">
        <v>0</v>
      </c>
      <c r="T256" s="211">
        <f>S256*H256</f>
        <v>0</v>
      </c>
      <c r="AR256" s="22" t="s">
        <v>85</v>
      </c>
      <c r="AT256" s="22" t="s">
        <v>132</v>
      </c>
      <c r="AU256" s="22" t="s">
        <v>81</v>
      </c>
      <c r="AY256" s="22" t="s">
        <v>129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22" t="s">
        <v>79</v>
      </c>
      <c r="BK256" s="212">
        <f>ROUND(I256*H256,2)</f>
        <v>0</v>
      </c>
      <c r="BL256" s="22" t="s">
        <v>85</v>
      </c>
      <c r="BM256" s="22" t="s">
        <v>451</v>
      </c>
    </row>
    <row r="257" spans="2:65" s="12" customFormat="1" ht="13.5">
      <c r="B257" s="213"/>
      <c r="C257" s="214"/>
      <c r="D257" s="215" t="s">
        <v>149</v>
      </c>
      <c r="E257" s="216" t="s">
        <v>21</v>
      </c>
      <c r="F257" s="217" t="s">
        <v>452</v>
      </c>
      <c r="G257" s="214"/>
      <c r="H257" s="218">
        <v>790.327</v>
      </c>
      <c r="I257" s="219"/>
      <c r="J257" s="214"/>
      <c r="K257" s="214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149</v>
      </c>
      <c r="AU257" s="224" t="s">
        <v>81</v>
      </c>
      <c r="AV257" s="12" t="s">
        <v>81</v>
      </c>
      <c r="AW257" s="12" t="s">
        <v>35</v>
      </c>
      <c r="AX257" s="12" t="s">
        <v>79</v>
      </c>
      <c r="AY257" s="224" t="s">
        <v>129</v>
      </c>
    </row>
    <row r="258" spans="2:65" s="1" customFormat="1" ht="16.5" customHeight="1">
      <c r="B258" s="39"/>
      <c r="C258" s="225" t="s">
        <v>453</v>
      </c>
      <c r="D258" s="225" t="s">
        <v>167</v>
      </c>
      <c r="E258" s="226" t="s">
        <v>185</v>
      </c>
      <c r="F258" s="227" t="s">
        <v>186</v>
      </c>
      <c r="G258" s="228" t="s">
        <v>170</v>
      </c>
      <c r="H258" s="229">
        <v>16.754999999999999</v>
      </c>
      <c r="I258" s="230"/>
      <c r="J258" s="231">
        <f>ROUND(I258*H258,2)</f>
        <v>0</v>
      </c>
      <c r="K258" s="227" t="s">
        <v>136</v>
      </c>
      <c r="L258" s="232"/>
      <c r="M258" s="233" t="s">
        <v>21</v>
      </c>
      <c r="N258" s="234" t="s">
        <v>43</v>
      </c>
      <c r="O258" s="40"/>
      <c r="P258" s="210">
        <f>O258*H258</f>
        <v>0</v>
      </c>
      <c r="Q258" s="210">
        <v>0</v>
      </c>
      <c r="R258" s="210">
        <f>Q258*H258</f>
        <v>0</v>
      </c>
      <c r="S258" s="210">
        <v>0</v>
      </c>
      <c r="T258" s="211">
        <f>S258*H258</f>
        <v>0</v>
      </c>
      <c r="AR258" s="22" t="s">
        <v>166</v>
      </c>
      <c r="AT258" s="22" t="s">
        <v>167</v>
      </c>
      <c r="AU258" s="22" t="s">
        <v>81</v>
      </c>
      <c r="AY258" s="22" t="s">
        <v>129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22" t="s">
        <v>79</v>
      </c>
      <c r="BK258" s="212">
        <f>ROUND(I258*H258,2)</f>
        <v>0</v>
      </c>
      <c r="BL258" s="22" t="s">
        <v>85</v>
      </c>
      <c r="BM258" s="22" t="s">
        <v>454</v>
      </c>
    </row>
    <row r="259" spans="2:65" s="12" customFormat="1" ht="13.5">
      <c r="B259" s="213"/>
      <c r="C259" s="214"/>
      <c r="D259" s="215" t="s">
        <v>149</v>
      </c>
      <c r="E259" s="216" t="s">
        <v>21</v>
      </c>
      <c r="F259" s="217" t="s">
        <v>455</v>
      </c>
      <c r="G259" s="214"/>
      <c r="H259" s="218">
        <v>16.754999999999999</v>
      </c>
      <c r="I259" s="219"/>
      <c r="J259" s="214"/>
      <c r="K259" s="214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149</v>
      </c>
      <c r="AU259" s="224" t="s">
        <v>81</v>
      </c>
      <c r="AV259" s="12" t="s">
        <v>81</v>
      </c>
      <c r="AW259" s="12" t="s">
        <v>35</v>
      </c>
      <c r="AX259" s="12" t="s">
        <v>79</v>
      </c>
      <c r="AY259" s="224" t="s">
        <v>129</v>
      </c>
    </row>
    <row r="260" spans="2:65" s="1" customFormat="1" ht="25.5" customHeight="1">
      <c r="B260" s="39"/>
      <c r="C260" s="201" t="s">
        <v>456</v>
      </c>
      <c r="D260" s="201" t="s">
        <v>132</v>
      </c>
      <c r="E260" s="202" t="s">
        <v>190</v>
      </c>
      <c r="F260" s="203" t="s">
        <v>191</v>
      </c>
      <c r="G260" s="204" t="s">
        <v>135</v>
      </c>
      <c r="H260" s="205">
        <v>3951.636</v>
      </c>
      <c r="I260" s="206"/>
      <c r="J260" s="207">
        <f>ROUND(I260*H260,2)</f>
        <v>0</v>
      </c>
      <c r="K260" s="203" t="s">
        <v>136</v>
      </c>
      <c r="L260" s="59"/>
      <c r="M260" s="208" t="s">
        <v>21</v>
      </c>
      <c r="N260" s="209" t="s">
        <v>43</v>
      </c>
      <c r="O260" s="40"/>
      <c r="P260" s="210">
        <f>O260*H260</f>
        <v>0</v>
      </c>
      <c r="Q260" s="210">
        <v>0</v>
      </c>
      <c r="R260" s="210">
        <f>Q260*H260</f>
        <v>0</v>
      </c>
      <c r="S260" s="210">
        <v>0</v>
      </c>
      <c r="T260" s="211">
        <f>S260*H260</f>
        <v>0</v>
      </c>
      <c r="AR260" s="22" t="s">
        <v>85</v>
      </c>
      <c r="AT260" s="22" t="s">
        <v>132</v>
      </c>
      <c r="AU260" s="22" t="s">
        <v>81</v>
      </c>
      <c r="AY260" s="22" t="s">
        <v>129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22" t="s">
        <v>79</v>
      </c>
      <c r="BK260" s="212">
        <f>ROUND(I260*H260,2)</f>
        <v>0</v>
      </c>
      <c r="BL260" s="22" t="s">
        <v>85</v>
      </c>
      <c r="BM260" s="22" t="s">
        <v>457</v>
      </c>
    </row>
    <row r="261" spans="2:65" s="1" customFormat="1" ht="25.5" customHeight="1">
      <c r="B261" s="39"/>
      <c r="C261" s="201" t="s">
        <v>458</v>
      </c>
      <c r="D261" s="201" t="s">
        <v>132</v>
      </c>
      <c r="E261" s="202" t="s">
        <v>194</v>
      </c>
      <c r="F261" s="203" t="s">
        <v>195</v>
      </c>
      <c r="G261" s="204" t="s">
        <v>135</v>
      </c>
      <c r="H261" s="205">
        <v>912</v>
      </c>
      <c r="I261" s="206"/>
      <c r="J261" s="207">
        <f>ROUND(I261*H261,2)</f>
        <v>0</v>
      </c>
      <c r="K261" s="203" t="s">
        <v>136</v>
      </c>
      <c r="L261" s="59"/>
      <c r="M261" s="208" t="s">
        <v>21</v>
      </c>
      <c r="N261" s="209" t="s">
        <v>43</v>
      </c>
      <c r="O261" s="40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AR261" s="22" t="s">
        <v>85</v>
      </c>
      <c r="AT261" s="22" t="s">
        <v>132</v>
      </c>
      <c r="AU261" s="22" t="s">
        <v>81</v>
      </c>
      <c r="AY261" s="22" t="s">
        <v>129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22" t="s">
        <v>79</v>
      </c>
      <c r="BK261" s="212">
        <f>ROUND(I261*H261,2)</f>
        <v>0</v>
      </c>
      <c r="BL261" s="22" t="s">
        <v>85</v>
      </c>
      <c r="BM261" s="22" t="s">
        <v>459</v>
      </c>
    </row>
    <row r="262" spans="2:65" s="1" customFormat="1" ht="51" customHeight="1">
      <c r="B262" s="39"/>
      <c r="C262" s="201" t="s">
        <v>460</v>
      </c>
      <c r="D262" s="201" t="s">
        <v>132</v>
      </c>
      <c r="E262" s="202" t="s">
        <v>198</v>
      </c>
      <c r="F262" s="203" t="s">
        <v>199</v>
      </c>
      <c r="G262" s="204" t="s">
        <v>147</v>
      </c>
      <c r="H262" s="205">
        <v>182.4</v>
      </c>
      <c r="I262" s="206"/>
      <c r="J262" s="207">
        <f>ROUND(I262*H262,2)</f>
        <v>0</v>
      </c>
      <c r="K262" s="203" t="s">
        <v>136</v>
      </c>
      <c r="L262" s="59"/>
      <c r="M262" s="208" t="s">
        <v>21</v>
      </c>
      <c r="N262" s="209" t="s">
        <v>43</v>
      </c>
      <c r="O262" s="40"/>
      <c r="P262" s="210">
        <f>O262*H262</f>
        <v>0</v>
      </c>
      <c r="Q262" s="210">
        <v>0</v>
      </c>
      <c r="R262" s="210">
        <f>Q262*H262</f>
        <v>0</v>
      </c>
      <c r="S262" s="210">
        <v>0</v>
      </c>
      <c r="T262" s="211">
        <f>S262*H262</f>
        <v>0</v>
      </c>
      <c r="AR262" s="22" t="s">
        <v>85</v>
      </c>
      <c r="AT262" s="22" t="s">
        <v>132</v>
      </c>
      <c r="AU262" s="22" t="s">
        <v>81</v>
      </c>
      <c r="AY262" s="22" t="s">
        <v>129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2" t="s">
        <v>79</v>
      </c>
      <c r="BK262" s="212">
        <f>ROUND(I262*H262,2)</f>
        <v>0</v>
      </c>
      <c r="BL262" s="22" t="s">
        <v>85</v>
      </c>
      <c r="BM262" s="22" t="s">
        <v>461</v>
      </c>
    </row>
    <row r="263" spans="2:65" s="1" customFormat="1" ht="16.5" customHeight="1">
      <c r="B263" s="39"/>
      <c r="C263" s="201" t="s">
        <v>462</v>
      </c>
      <c r="D263" s="201" t="s">
        <v>132</v>
      </c>
      <c r="E263" s="202" t="s">
        <v>327</v>
      </c>
      <c r="F263" s="203" t="s">
        <v>328</v>
      </c>
      <c r="G263" s="204" t="s">
        <v>135</v>
      </c>
      <c r="H263" s="205">
        <v>21.8</v>
      </c>
      <c r="I263" s="206"/>
      <c r="J263" s="207">
        <f>ROUND(I263*H263,2)</f>
        <v>0</v>
      </c>
      <c r="K263" s="203" t="s">
        <v>136</v>
      </c>
      <c r="L263" s="59"/>
      <c r="M263" s="208" t="s">
        <v>21</v>
      </c>
      <c r="N263" s="209" t="s">
        <v>43</v>
      </c>
      <c r="O263" s="40"/>
      <c r="P263" s="210">
        <f>O263*H263</f>
        <v>0</v>
      </c>
      <c r="Q263" s="210">
        <v>0.4</v>
      </c>
      <c r="R263" s="210">
        <f>Q263*H263</f>
        <v>8.7200000000000006</v>
      </c>
      <c r="S263" s="210">
        <v>0</v>
      </c>
      <c r="T263" s="211">
        <f>S263*H263</f>
        <v>0</v>
      </c>
      <c r="AR263" s="22" t="s">
        <v>85</v>
      </c>
      <c r="AT263" s="22" t="s">
        <v>132</v>
      </c>
      <c r="AU263" s="22" t="s">
        <v>81</v>
      </c>
      <c r="AY263" s="22" t="s">
        <v>129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22" t="s">
        <v>79</v>
      </c>
      <c r="BK263" s="212">
        <f>ROUND(I263*H263,2)</f>
        <v>0</v>
      </c>
      <c r="BL263" s="22" t="s">
        <v>85</v>
      </c>
      <c r="BM263" s="22" t="s">
        <v>463</v>
      </c>
    </row>
    <row r="264" spans="2:65" s="13" customFormat="1" ht="13.5">
      <c r="B264" s="237"/>
      <c r="C264" s="238"/>
      <c r="D264" s="215" t="s">
        <v>149</v>
      </c>
      <c r="E264" s="239" t="s">
        <v>21</v>
      </c>
      <c r="F264" s="240" t="s">
        <v>330</v>
      </c>
      <c r="G264" s="238"/>
      <c r="H264" s="239" t="s">
        <v>21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AT264" s="246" t="s">
        <v>149</v>
      </c>
      <c r="AU264" s="246" t="s">
        <v>81</v>
      </c>
      <c r="AV264" s="13" t="s">
        <v>79</v>
      </c>
      <c r="AW264" s="13" t="s">
        <v>35</v>
      </c>
      <c r="AX264" s="13" t="s">
        <v>72</v>
      </c>
      <c r="AY264" s="246" t="s">
        <v>129</v>
      </c>
    </row>
    <row r="265" spans="2:65" s="12" customFormat="1" ht="13.5">
      <c r="B265" s="213"/>
      <c r="C265" s="214"/>
      <c r="D265" s="215" t="s">
        <v>149</v>
      </c>
      <c r="E265" s="216" t="s">
        <v>21</v>
      </c>
      <c r="F265" s="217" t="s">
        <v>331</v>
      </c>
      <c r="G265" s="214"/>
      <c r="H265" s="218">
        <v>21.8</v>
      </c>
      <c r="I265" s="219"/>
      <c r="J265" s="214"/>
      <c r="K265" s="214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149</v>
      </c>
      <c r="AU265" s="224" t="s">
        <v>81</v>
      </c>
      <c r="AV265" s="12" t="s">
        <v>81</v>
      </c>
      <c r="AW265" s="12" t="s">
        <v>35</v>
      </c>
      <c r="AX265" s="12" t="s">
        <v>79</v>
      </c>
      <c r="AY265" s="224" t="s">
        <v>129</v>
      </c>
    </row>
    <row r="266" spans="2:65" s="1" customFormat="1" ht="25.5" customHeight="1">
      <c r="B266" s="39"/>
      <c r="C266" s="201" t="s">
        <v>464</v>
      </c>
      <c r="D266" s="201" t="s">
        <v>132</v>
      </c>
      <c r="E266" s="202" t="s">
        <v>333</v>
      </c>
      <c r="F266" s="203" t="s">
        <v>334</v>
      </c>
      <c r="G266" s="204" t="s">
        <v>147</v>
      </c>
      <c r="H266" s="205">
        <v>6.24</v>
      </c>
      <c r="I266" s="206"/>
      <c r="J266" s="207">
        <f>ROUND(I266*H266,2)</f>
        <v>0</v>
      </c>
      <c r="K266" s="203" t="s">
        <v>136</v>
      </c>
      <c r="L266" s="59"/>
      <c r="M266" s="208" t="s">
        <v>21</v>
      </c>
      <c r="N266" s="209" t="s">
        <v>43</v>
      </c>
      <c r="O266" s="40"/>
      <c r="P266" s="210">
        <f>O266*H266</f>
        <v>0</v>
      </c>
      <c r="Q266" s="210">
        <v>0</v>
      </c>
      <c r="R266" s="210">
        <f>Q266*H266</f>
        <v>0</v>
      </c>
      <c r="S266" s="210">
        <v>0</v>
      </c>
      <c r="T266" s="211">
        <f>S266*H266</f>
        <v>0</v>
      </c>
      <c r="AR266" s="22" t="s">
        <v>85</v>
      </c>
      <c r="AT266" s="22" t="s">
        <v>132</v>
      </c>
      <c r="AU266" s="22" t="s">
        <v>81</v>
      </c>
      <c r="AY266" s="22" t="s">
        <v>129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22" t="s">
        <v>79</v>
      </c>
      <c r="BK266" s="212">
        <f>ROUND(I266*H266,2)</f>
        <v>0</v>
      </c>
      <c r="BL266" s="22" t="s">
        <v>85</v>
      </c>
      <c r="BM266" s="22" t="s">
        <v>465</v>
      </c>
    </row>
    <row r="267" spans="2:65" s="13" customFormat="1" ht="13.5">
      <c r="B267" s="237"/>
      <c r="C267" s="238"/>
      <c r="D267" s="215" t="s">
        <v>149</v>
      </c>
      <c r="E267" s="239" t="s">
        <v>21</v>
      </c>
      <c r="F267" s="240" t="s">
        <v>330</v>
      </c>
      <c r="G267" s="238"/>
      <c r="H267" s="239" t="s">
        <v>21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149</v>
      </c>
      <c r="AU267" s="246" t="s">
        <v>81</v>
      </c>
      <c r="AV267" s="13" t="s">
        <v>79</v>
      </c>
      <c r="AW267" s="13" t="s">
        <v>35</v>
      </c>
      <c r="AX267" s="13" t="s">
        <v>72</v>
      </c>
      <c r="AY267" s="246" t="s">
        <v>129</v>
      </c>
    </row>
    <row r="268" spans="2:65" s="12" customFormat="1" ht="13.5">
      <c r="B268" s="213"/>
      <c r="C268" s="214"/>
      <c r="D268" s="215" t="s">
        <v>149</v>
      </c>
      <c r="E268" s="216" t="s">
        <v>21</v>
      </c>
      <c r="F268" s="217" t="s">
        <v>336</v>
      </c>
      <c r="G268" s="214"/>
      <c r="H268" s="218">
        <v>6.24</v>
      </c>
      <c r="I268" s="219"/>
      <c r="J268" s="214"/>
      <c r="K268" s="214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149</v>
      </c>
      <c r="AU268" s="224" t="s">
        <v>81</v>
      </c>
      <c r="AV268" s="12" t="s">
        <v>81</v>
      </c>
      <c r="AW268" s="12" t="s">
        <v>35</v>
      </c>
      <c r="AX268" s="12" t="s">
        <v>79</v>
      </c>
      <c r="AY268" s="224" t="s">
        <v>129</v>
      </c>
    </row>
    <row r="269" spans="2:65" s="1" customFormat="1" ht="25.5" customHeight="1">
      <c r="B269" s="39"/>
      <c r="C269" s="201" t="s">
        <v>466</v>
      </c>
      <c r="D269" s="201" t="s">
        <v>132</v>
      </c>
      <c r="E269" s="202" t="s">
        <v>338</v>
      </c>
      <c r="F269" s="203" t="s">
        <v>339</v>
      </c>
      <c r="G269" s="204" t="s">
        <v>245</v>
      </c>
      <c r="H269" s="205">
        <v>8</v>
      </c>
      <c r="I269" s="206"/>
      <c r="J269" s="207">
        <f>ROUND(I269*H269,2)</f>
        <v>0</v>
      </c>
      <c r="K269" s="203" t="s">
        <v>136</v>
      </c>
      <c r="L269" s="59"/>
      <c r="M269" s="208" t="s">
        <v>21</v>
      </c>
      <c r="N269" s="209" t="s">
        <v>43</v>
      </c>
      <c r="O269" s="40"/>
      <c r="P269" s="210">
        <f>O269*H269</f>
        <v>0</v>
      </c>
      <c r="Q269" s="210">
        <v>0.20716000000000001</v>
      </c>
      <c r="R269" s="210">
        <f>Q269*H269</f>
        <v>1.6572800000000001</v>
      </c>
      <c r="S269" s="210">
        <v>0</v>
      </c>
      <c r="T269" s="211">
        <f>S269*H269</f>
        <v>0</v>
      </c>
      <c r="AR269" s="22" t="s">
        <v>85</v>
      </c>
      <c r="AT269" s="22" t="s">
        <v>132</v>
      </c>
      <c r="AU269" s="22" t="s">
        <v>81</v>
      </c>
      <c r="AY269" s="22" t="s">
        <v>129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22" t="s">
        <v>79</v>
      </c>
      <c r="BK269" s="212">
        <f>ROUND(I269*H269,2)</f>
        <v>0</v>
      </c>
      <c r="BL269" s="22" t="s">
        <v>85</v>
      </c>
      <c r="BM269" s="22" t="s">
        <v>467</v>
      </c>
    </row>
    <row r="270" spans="2:65" s="13" customFormat="1" ht="13.5">
      <c r="B270" s="237"/>
      <c r="C270" s="238"/>
      <c r="D270" s="215" t="s">
        <v>149</v>
      </c>
      <c r="E270" s="239" t="s">
        <v>21</v>
      </c>
      <c r="F270" s="240" t="s">
        <v>330</v>
      </c>
      <c r="G270" s="238"/>
      <c r="H270" s="239" t="s">
        <v>21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AT270" s="246" t="s">
        <v>149</v>
      </c>
      <c r="AU270" s="246" t="s">
        <v>81</v>
      </c>
      <c r="AV270" s="13" t="s">
        <v>79</v>
      </c>
      <c r="AW270" s="13" t="s">
        <v>35</v>
      </c>
      <c r="AX270" s="13" t="s">
        <v>72</v>
      </c>
      <c r="AY270" s="246" t="s">
        <v>129</v>
      </c>
    </row>
    <row r="271" spans="2:65" s="12" customFormat="1" ht="13.5">
      <c r="B271" s="213"/>
      <c r="C271" s="214"/>
      <c r="D271" s="215" t="s">
        <v>149</v>
      </c>
      <c r="E271" s="216" t="s">
        <v>21</v>
      </c>
      <c r="F271" s="217" t="s">
        <v>166</v>
      </c>
      <c r="G271" s="214"/>
      <c r="H271" s="218">
        <v>8</v>
      </c>
      <c r="I271" s="219"/>
      <c r="J271" s="214"/>
      <c r="K271" s="214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149</v>
      </c>
      <c r="AU271" s="224" t="s">
        <v>81</v>
      </c>
      <c r="AV271" s="12" t="s">
        <v>81</v>
      </c>
      <c r="AW271" s="12" t="s">
        <v>35</v>
      </c>
      <c r="AX271" s="12" t="s">
        <v>79</v>
      </c>
      <c r="AY271" s="224" t="s">
        <v>129</v>
      </c>
    </row>
    <row r="272" spans="2:65" s="1" customFormat="1" ht="16.5" customHeight="1">
      <c r="B272" s="39"/>
      <c r="C272" s="225" t="s">
        <v>468</v>
      </c>
      <c r="D272" s="225" t="s">
        <v>167</v>
      </c>
      <c r="E272" s="226" t="s">
        <v>342</v>
      </c>
      <c r="F272" s="227" t="s">
        <v>343</v>
      </c>
      <c r="G272" s="228" t="s">
        <v>245</v>
      </c>
      <c r="H272" s="229">
        <v>8</v>
      </c>
      <c r="I272" s="230"/>
      <c r="J272" s="231">
        <f>ROUND(I272*H272,2)</f>
        <v>0</v>
      </c>
      <c r="K272" s="227" t="s">
        <v>136</v>
      </c>
      <c r="L272" s="232"/>
      <c r="M272" s="233" t="s">
        <v>21</v>
      </c>
      <c r="N272" s="234" t="s">
        <v>43</v>
      </c>
      <c r="O272" s="40"/>
      <c r="P272" s="210">
        <f>O272*H272</f>
        <v>0</v>
      </c>
      <c r="Q272" s="210">
        <v>5.15</v>
      </c>
      <c r="R272" s="210">
        <f>Q272*H272</f>
        <v>41.2</v>
      </c>
      <c r="S272" s="210">
        <v>0</v>
      </c>
      <c r="T272" s="211">
        <f>S272*H272</f>
        <v>0</v>
      </c>
      <c r="AR272" s="22" t="s">
        <v>166</v>
      </c>
      <c r="AT272" s="22" t="s">
        <v>167</v>
      </c>
      <c r="AU272" s="22" t="s">
        <v>81</v>
      </c>
      <c r="AY272" s="22" t="s">
        <v>129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22" t="s">
        <v>79</v>
      </c>
      <c r="BK272" s="212">
        <f>ROUND(I272*H272,2)</f>
        <v>0</v>
      </c>
      <c r="BL272" s="22" t="s">
        <v>85</v>
      </c>
      <c r="BM272" s="22" t="s">
        <v>469</v>
      </c>
    </row>
    <row r="273" spans="2:65" s="1" customFormat="1" ht="27">
      <c r="B273" s="39"/>
      <c r="C273" s="61"/>
      <c r="D273" s="215" t="s">
        <v>172</v>
      </c>
      <c r="E273" s="61"/>
      <c r="F273" s="235" t="s">
        <v>345</v>
      </c>
      <c r="G273" s="61"/>
      <c r="H273" s="61"/>
      <c r="I273" s="170"/>
      <c r="J273" s="61"/>
      <c r="K273" s="61"/>
      <c r="L273" s="59"/>
      <c r="M273" s="236"/>
      <c r="N273" s="40"/>
      <c r="O273" s="40"/>
      <c r="P273" s="40"/>
      <c r="Q273" s="40"/>
      <c r="R273" s="40"/>
      <c r="S273" s="40"/>
      <c r="T273" s="76"/>
      <c r="AT273" s="22" t="s">
        <v>172</v>
      </c>
      <c r="AU273" s="22" t="s">
        <v>81</v>
      </c>
    </row>
    <row r="274" spans="2:65" s="1" customFormat="1" ht="25.5" customHeight="1">
      <c r="B274" s="39"/>
      <c r="C274" s="201" t="s">
        <v>470</v>
      </c>
      <c r="D274" s="201" t="s">
        <v>132</v>
      </c>
      <c r="E274" s="202" t="s">
        <v>347</v>
      </c>
      <c r="F274" s="203" t="s">
        <v>348</v>
      </c>
      <c r="G274" s="204" t="s">
        <v>147</v>
      </c>
      <c r="H274" s="205">
        <v>16.48</v>
      </c>
      <c r="I274" s="206"/>
      <c r="J274" s="207">
        <f>ROUND(I274*H274,2)</f>
        <v>0</v>
      </c>
      <c r="K274" s="203" t="s">
        <v>136</v>
      </c>
      <c r="L274" s="59"/>
      <c r="M274" s="208" t="s">
        <v>21</v>
      </c>
      <c r="N274" s="209" t="s">
        <v>43</v>
      </c>
      <c r="O274" s="40"/>
      <c r="P274" s="210">
        <f>O274*H274</f>
        <v>0</v>
      </c>
      <c r="Q274" s="210">
        <v>2.45329</v>
      </c>
      <c r="R274" s="210">
        <f>Q274*H274</f>
        <v>40.430219200000003</v>
      </c>
      <c r="S274" s="210">
        <v>0</v>
      </c>
      <c r="T274" s="211">
        <f>S274*H274</f>
        <v>0</v>
      </c>
      <c r="AR274" s="22" t="s">
        <v>85</v>
      </c>
      <c r="AT274" s="22" t="s">
        <v>132</v>
      </c>
      <c r="AU274" s="22" t="s">
        <v>81</v>
      </c>
      <c r="AY274" s="22" t="s">
        <v>129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22" t="s">
        <v>79</v>
      </c>
      <c r="BK274" s="212">
        <f>ROUND(I274*H274,2)</f>
        <v>0</v>
      </c>
      <c r="BL274" s="22" t="s">
        <v>85</v>
      </c>
      <c r="BM274" s="22" t="s">
        <v>471</v>
      </c>
    </row>
    <row r="275" spans="2:65" s="13" customFormat="1" ht="13.5">
      <c r="B275" s="237"/>
      <c r="C275" s="238"/>
      <c r="D275" s="215" t="s">
        <v>149</v>
      </c>
      <c r="E275" s="239" t="s">
        <v>21</v>
      </c>
      <c r="F275" s="240" t="s">
        <v>330</v>
      </c>
      <c r="G275" s="238"/>
      <c r="H275" s="239" t="s">
        <v>21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AT275" s="246" t="s">
        <v>149</v>
      </c>
      <c r="AU275" s="246" t="s">
        <v>81</v>
      </c>
      <c r="AV275" s="13" t="s">
        <v>79</v>
      </c>
      <c r="AW275" s="13" t="s">
        <v>35</v>
      </c>
      <c r="AX275" s="13" t="s">
        <v>72</v>
      </c>
      <c r="AY275" s="246" t="s">
        <v>129</v>
      </c>
    </row>
    <row r="276" spans="2:65" s="12" customFormat="1" ht="13.5">
      <c r="B276" s="213"/>
      <c r="C276" s="214"/>
      <c r="D276" s="215" t="s">
        <v>149</v>
      </c>
      <c r="E276" s="216" t="s">
        <v>21</v>
      </c>
      <c r="F276" s="217" t="s">
        <v>350</v>
      </c>
      <c r="G276" s="214"/>
      <c r="H276" s="218">
        <v>16.48</v>
      </c>
      <c r="I276" s="219"/>
      <c r="J276" s="214"/>
      <c r="K276" s="214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149</v>
      </c>
      <c r="AU276" s="224" t="s">
        <v>81</v>
      </c>
      <c r="AV276" s="12" t="s">
        <v>81</v>
      </c>
      <c r="AW276" s="12" t="s">
        <v>35</v>
      </c>
      <c r="AX276" s="12" t="s">
        <v>79</v>
      </c>
      <c r="AY276" s="224" t="s">
        <v>129</v>
      </c>
    </row>
    <row r="277" spans="2:65" s="1" customFormat="1" ht="16.5" customHeight="1">
      <c r="B277" s="39"/>
      <c r="C277" s="201" t="s">
        <v>472</v>
      </c>
      <c r="D277" s="201" t="s">
        <v>132</v>
      </c>
      <c r="E277" s="202" t="s">
        <v>352</v>
      </c>
      <c r="F277" s="203" t="s">
        <v>353</v>
      </c>
      <c r="G277" s="204" t="s">
        <v>147</v>
      </c>
      <c r="H277" s="205">
        <v>15.36</v>
      </c>
      <c r="I277" s="206"/>
      <c r="J277" s="207">
        <f>ROUND(I277*H277,2)</f>
        <v>0</v>
      </c>
      <c r="K277" s="203" t="s">
        <v>136</v>
      </c>
      <c r="L277" s="59"/>
      <c r="M277" s="208" t="s">
        <v>21</v>
      </c>
      <c r="N277" s="209" t="s">
        <v>43</v>
      </c>
      <c r="O277" s="40"/>
      <c r="P277" s="210">
        <f>O277*H277</f>
        <v>0</v>
      </c>
      <c r="Q277" s="210">
        <v>2.6033200000000001</v>
      </c>
      <c r="R277" s="210">
        <f>Q277*H277</f>
        <v>39.986995200000003</v>
      </c>
      <c r="S277" s="210">
        <v>0</v>
      </c>
      <c r="T277" s="211">
        <f>S277*H277</f>
        <v>0</v>
      </c>
      <c r="AR277" s="22" t="s">
        <v>85</v>
      </c>
      <c r="AT277" s="22" t="s">
        <v>132</v>
      </c>
      <c r="AU277" s="22" t="s">
        <v>81</v>
      </c>
      <c r="AY277" s="22" t="s">
        <v>129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22" t="s">
        <v>79</v>
      </c>
      <c r="BK277" s="212">
        <f>ROUND(I277*H277,2)</f>
        <v>0</v>
      </c>
      <c r="BL277" s="22" t="s">
        <v>85</v>
      </c>
      <c r="BM277" s="22" t="s">
        <v>473</v>
      </c>
    </row>
    <row r="278" spans="2:65" s="13" customFormat="1" ht="13.5">
      <c r="B278" s="237"/>
      <c r="C278" s="238"/>
      <c r="D278" s="215" t="s">
        <v>149</v>
      </c>
      <c r="E278" s="239" t="s">
        <v>21</v>
      </c>
      <c r="F278" s="240" t="s">
        <v>330</v>
      </c>
      <c r="G278" s="238"/>
      <c r="H278" s="239" t="s">
        <v>21</v>
      </c>
      <c r="I278" s="241"/>
      <c r="J278" s="238"/>
      <c r="K278" s="238"/>
      <c r="L278" s="242"/>
      <c r="M278" s="243"/>
      <c r="N278" s="244"/>
      <c r="O278" s="244"/>
      <c r="P278" s="244"/>
      <c r="Q278" s="244"/>
      <c r="R278" s="244"/>
      <c r="S278" s="244"/>
      <c r="T278" s="245"/>
      <c r="AT278" s="246" t="s">
        <v>149</v>
      </c>
      <c r="AU278" s="246" t="s">
        <v>81</v>
      </c>
      <c r="AV278" s="13" t="s">
        <v>79</v>
      </c>
      <c r="AW278" s="13" t="s">
        <v>35</v>
      </c>
      <c r="AX278" s="13" t="s">
        <v>72</v>
      </c>
      <c r="AY278" s="246" t="s">
        <v>129</v>
      </c>
    </row>
    <row r="279" spans="2:65" s="12" customFormat="1" ht="13.5">
      <c r="B279" s="213"/>
      <c r="C279" s="214"/>
      <c r="D279" s="215" t="s">
        <v>149</v>
      </c>
      <c r="E279" s="216" t="s">
        <v>21</v>
      </c>
      <c r="F279" s="217" t="s">
        <v>355</v>
      </c>
      <c r="G279" s="214"/>
      <c r="H279" s="218">
        <v>15.36</v>
      </c>
      <c r="I279" s="219"/>
      <c r="J279" s="214"/>
      <c r="K279" s="214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149</v>
      </c>
      <c r="AU279" s="224" t="s">
        <v>81</v>
      </c>
      <c r="AV279" s="12" t="s">
        <v>81</v>
      </c>
      <c r="AW279" s="12" t="s">
        <v>35</v>
      </c>
      <c r="AX279" s="12" t="s">
        <v>79</v>
      </c>
      <c r="AY279" s="224" t="s">
        <v>129</v>
      </c>
    </row>
    <row r="280" spans="2:65" s="1" customFormat="1" ht="25.5" customHeight="1">
      <c r="B280" s="39"/>
      <c r="C280" s="201" t="s">
        <v>474</v>
      </c>
      <c r="D280" s="201" t="s">
        <v>132</v>
      </c>
      <c r="E280" s="202" t="s">
        <v>357</v>
      </c>
      <c r="F280" s="203" t="s">
        <v>358</v>
      </c>
      <c r="G280" s="204" t="s">
        <v>147</v>
      </c>
      <c r="H280" s="205">
        <v>7.4880000000000004</v>
      </c>
      <c r="I280" s="206"/>
      <c r="J280" s="207">
        <f>ROUND(I280*H280,2)</f>
        <v>0</v>
      </c>
      <c r="K280" s="203" t="s">
        <v>136</v>
      </c>
      <c r="L280" s="59"/>
      <c r="M280" s="208" t="s">
        <v>21</v>
      </c>
      <c r="N280" s="209" t="s">
        <v>43</v>
      </c>
      <c r="O280" s="40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AR280" s="22" t="s">
        <v>85</v>
      </c>
      <c r="AT280" s="22" t="s">
        <v>132</v>
      </c>
      <c r="AU280" s="22" t="s">
        <v>81</v>
      </c>
      <c r="AY280" s="22" t="s">
        <v>129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22" t="s">
        <v>79</v>
      </c>
      <c r="BK280" s="212">
        <f>ROUND(I280*H280,2)</f>
        <v>0</v>
      </c>
      <c r="BL280" s="22" t="s">
        <v>85</v>
      </c>
      <c r="BM280" s="22" t="s">
        <v>475</v>
      </c>
    </row>
    <row r="281" spans="2:65" s="13" customFormat="1" ht="13.5">
      <c r="B281" s="237"/>
      <c r="C281" s="238"/>
      <c r="D281" s="215" t="s">
        <v>149</v>
      </c>
      <c r="E281" s="239" t="s">
        <v>21</v>
      </c>
      <c r="F281" s="240" t="s">
        <v>330</v>
      </c>
      <c r="G281" s="238"/>
      <c r="H281" s="239" t="s">
        <v>21</v>
      </c>
      <c r="I281" s="241"/>
      <c r="J281" s="238"/>
      <c r="K281" s="238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149</v>
      </c>
      <c r="AU281" s="246" t="s">
        <v>81</v>
      </c>
      <c r="AV281" s="13" t="s">
        <v>79</v>
      </c>
      <c r="AW281" s="13" t="s">
        <v>35</v>
      </c>
      <c r="AX281" s="13" t="s">
        <v>72</v>
      </c>
      <c r="AY281" s="246" t="s">
        <v>129</v>
      </c>
    </row>
    <row r="282" spans="2:65" s="12" customFormat="1" ht="13.5">
      <c r="B282" s="213"/>
      <c r="C282" s="214"/>
      <c r="D282" s="215" t="s">
        <v>149</v>
      </c>
      <c r="E282" s="216" t="s">
        <v>21</v>
      </c>
      <c r="F282" s="217" t="s">
        <v>360</v>
      </c>
      <c r="G282" s="214"/>
      <c r="H282" s="218">
        <v>7.4880000000000004</v>
      </c>
      <c r="I282" s="219"/>
      <c r="J282" s="214"/>
      <c r="K282" s="214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149</v>
      </c>
      <c r="AU282" s="224" t="s">
        <v>81</v>
      </c>
      <c r="AV282" s="12" t="s">
        <v>81</v>
      </c>
      <c r="AW282" s="12" t="s">
        <v>35</v>
      </c>
      <c r="AX282" s="12" t="s">
        <v>79</v>
      </c>
      <c r="AY282" s="224" t="s">
        <v>129</v>
      </c>
    </row>
    <row r="283" spans="2:65" s="1" customFormat="1" ht="25.5" customHeight="1">
      <c r="B283" s="39"/>
      <c r="C283" s="201" t="s">
        <v>476</v>
      </c>
      <c r="D283" s="201" t="s">
        <v>132</v>
      </c>
      <c r="E283" s="202" t="s">
        <v>362</v>
      </c>
      <c r="F283" s="203" t="s">
        <v>363</v>
      </c>
      <c r="G283" s="204" t="s">
        <v>170</v>
      </c>
      <c r="H283" s="205">
        <v>0.26500000000000001</v>
      </c>
      <c r="I283" s="206"/>
      <c r="J283" s="207">
        <f>ROUND(I283*H283,2)</f>
        <v>0</v>
      </c>
      <c r="K283" s="203" t="s">
        <v>136</v>
      </c>
      <c r="L283" s="59"/>
      <c r="M283" s="208" t="s">
        <v>21</v>
      </c>
      <c r="N283" s="209" t="s">
        <v>43</v>
      </c>
      <c r="O283" s="40"/>
      <c r="P283" s="210">
        <f>O283*H283</f>
        <v>0</v>
      </c>
      <c r="Q283" s="210">
        <v>1.0517300000000001</v>
      </c>
      <c r="R283" s="210">
        <f>Q283*H283</f>
        <v>0.27870845000000005</v>
      </c>
      <c r="S283" s="210">
        <v>0</v>
      </c>
      <c r="T283" s="211">
        <f>S283*H283</f>
        <v>0</v>
      </c>
      <c r="AR283" s="22" t="s">
        <v>85</v>
      </c>
      <c r="AT283" s="22" t="s">
        <v>132</v>
      </c>
      <c r="AU283" s="22" t="s">
        <v>81</v>
      </c>
      <c r="AY283" s="22" t="s">
        <v>129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22" t="s">
        <v>79</v>
      </c>
      <c r="BK283" s="212">
        <f>ROUND(I283*H283,2)</f>
        <v>0</v>
      </c>
      <c r="BL283" s="22" t="s">
        <v>85</v>
      </c>
      <c r="BM283" s="22" t="s">
        <v>477</v>
      </c>
    </row>
    <row r="284" spans="2:65" s="13" customFormat="1" ht="13.5">
      <c r="B284" s="237"/>
      <c r="C284" s="238"/>
      <c r="D284" s="215" t="s">
        <v>149</v>
      </c>
      <c r="E284" s="239" t="s">
        <v>21</v>
      </c>
      <c r="F284" s="240" t="s">
        <v>330</v>
      </c>
      <c r="G284" s="238"/>
      <c r="H284" s="239" t="s">
        <v>21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149</v>
      </c>
      <c r="AU284" s="246" t="s">
        <v>81</v>
      </c>
      <c r="AV284" s="13" t="s">
        <v>79</v>
      </c>
      <c r="AW284" s="13" t="s">
        <v>35</v>
      </c>
      <c r="AX284" s="13" t="s">
        <v>72</v>
      </c>
      <c r="AY284" s="246" t="s">
        <v>129</v>
      </c>
    </row>
    <row r="285" spans="2:65" s="12" customFormat="1" ht="13.5">
      <c r="B285" s="213"/>
      <c r="C285" s="214"/>
      <c r="D285" s="215" t="s">
        <v>149</v>
      </c>
      <c r="E285" s="216" t="s">
        <v>21</v>
      </c>
      <c r="F285" s="217" t="s">
        <v>365</v>
      </c>
      <c r="G285" s="214"/>
      <c r="H285" s="218">
        <v>0.26500000000000001</v>
      </c>
      <c r="I285" s="219"/>
      <c r="J285" s="214"/>
      <c r="K285" s="214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149</v>
      </c>
      <c r="AU285" s="224" t="s">
        <v>81</v>
      </c>
      <c r="AV285" s="12" t="s">
        <v>81</v>
      </c>
      <c r="AW285" s="12" t="s">
        <v>35</v>
      </c>
      <c r="AX285" s="12" t="s">
        <v>79</v>
      </c>
      <c r="AY285" s="224" t="s">
        <v>129</v>
      </c>
    </row>
    <row r="286" spans="2:65" s="1" customFormat="1" ht="25.5" customHeight="1">
      <c r="B286" s="39"/>
      <c r="C286" s="201" t="s">
        <v>478</v>
      </c>
      <c r="D286" s="201" t="s">
        <v>132</v>
      </c>
      <c r="E286" s="202" t="s">
        <v>367</v>
      </c>
      <c r="F286" s="203" t="s">
        <v>368</v>
      </c>
      <c r="G286" s="204" t="s">
        <v>135</v>
      </c>
      <c r="H286" s="205">
        <v>18.8</v>
      </c>
      <c r="I286" s="206"/>
      <c r="J286" s="207">
        <f>ROUND(I286*H286,2)</f>
        <v>0</v>
      </c>
      <c r="K286" s="203" t="s">
        <v>136</v>
      </c>
      <c r="L286" s="59"/>
      <c r="M286" s="208" t="s">
        <v>21</v>
      </c>
      <c r="N286" s="209" t="s">
        <v>43</v>
      </c>
      <c r="O286" s="40"/>
      <c r="P286" s="210">
        <f>O286*H286</f>
        <v>0</v>
      </c>
      <c r="Q286" s="210">
        <v>6.3899999999999998E-3</v>
      </c>
      <c r="R286" s="210">
        <f>Q286*H286</f>
        <v>0.120132</v>
      </c>
      <c r="S286" s="210">
        <v>0</v>
      </c>
      <c r="T286" s="211">
        <f>S286*H286</f>
        <v>0</v>
      </c>
      <c r="AR286" s="22" t="s">
        <v>85</v>
      </c>
      <c r="AT286" s="22" t="s">
        <v>132</v>
      </c>
      <c r="AU286" s="22" t="s">
        <v>81</v>
      </c>
      <c r="AY286" s="22" t="s">
        <v>129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2" t="s">
        <v>79</v>
      </c>
      <c r="BK286" s="212">
        <f>ROUND(I286*H286,2)</f>
        <v>0</v>
      </c>
      <c r="BL286" s="22" t="s">
        <v>85</v>
      </c>
      <c r="BM286" s="22" t="s">
        <v>479</v>
      </c>
    </row>
    <row r="287" spans="2:65" s="13" customFormat="1" ht="13.5">
      <c r="B287" s="237"/>
      <c r="C287" s="238"/>
      <c r="D287" s="215" t="s">
        <v>149</v>
      </c>
      <c r="E287" s="239" t="s">
        <v>21</v>
      </c>
      <c r="F287" s="240" t="s">
        <v>330</v>
      </c>
      <c r="G287" s="238"/>
      <c r="H287" s="239" t="s">
        <v>21</v>
      </c>
      <c r="I287" s="241"/>
      <c r="J287" s="238"/>
      <c r="K287" s="238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149</v>
      </c>
      <c r="AU287" s="246" t="s">
        <v>81</v>
      </c>
      <c r="AV287" s="13" t="s">
        <v>79</v>
      </c>
      <c r="AW287" s="13" t="s">
        <v>35</v>
      </c>
      <c r="AX287" s="13" t="s">
        <v>72</v>
      </c>
      <c r="AY287" s="246" t="s">
        <v>129</v>
      </c>
    </row>
    <row r="288" spans="2:65" s="12" customFormat="1" ht="13.5">
      <c r="B288" s="213"/>
      <c r="C288" s="214"/>
      <c r="D288" s="215" t="s">
        <v>149</v>
      </c>
      <c r="E288" s="216" t="s">
        <v>21</v>
      </c>
      <c r="F288" s="217" t="s">
        <v>370</v>
      </c>
      <c r="G288" s="214"/>
      <c r="H288" s="218">
        <v>18.8</v>
      </c>
      <c r="I288" s="219"/>
      <c r="J288" s="214"/>
      <c r="K288" s="214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149</v>
      </c>
      <c r="AU288" s="224" t="s">
        <v>81</v>
      </c>
      <c r="AV288" s="12" t="s">
        <v>81</v>
      </c>
      <c r="AW288" s="12" t="s">
        <v>35</v>
      </c>
      <c r="AX288" s="12" t="s">
        <v>79</v>
      </c>
      <c r="AY288" s="224" t="s">
        <v>129</v>
      </c>
    </row>
    <row r="289" spans="2:65" s="1" customFormat="1" ht="25.5" customHeight="1">
      <c r="B289" s="39"/>
      <c r="C289" s="201" t="s">
        <v>480</v>
      </c>
      <c r="D289" s="201" t="s">
        <v>132</v>
      </c>
      <c r="E289" s="202" t="s">
        <v>372</v>
      </c>
      <c r="F289" s="203" t="s">
        <v>373</v>
      </c>
      <c r="G289" s="204" t="s">
        <v>147</v>
      </c>
      <c r="H289" s="205">
        <v>1.7</v>
      </c>
      <c r="I289" s="206"/>
      <c r="J289" s="207">
        <f>ROUND(I289*H289,2)</f>
        <v>0</v>
      </c>
      <c r="K289" s="203" t="s">
        <v>136</v>
      </c>
      <c r="L289" s="59"/>
      <c r="M289" s="208" t="s">
        <v>21</v>
      </c>
      <c r="N289" s="209" t="s">
        <v>43</v>
      </c>
      <c r="O289" s="40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AR289" s="22" t="s">
        <v>85</v>
      </c>
      <c r="AT289" s="22" t="s">
        <v>132</v>
      </c>
      <c r="AU289" s="22" t="s">
        <v>81</v>
      </c>
      <c r="AY289" s="22" t="s">
        <v>129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22" t="s">
        <v>79</v>
      </c>
      <c r="BK289" s="212">
        <f>ROUND(I289*H289,2)</f>
        <v>0</v>
      </c>
      <c r="BL289" s="22" t="s">
        <v>85</v>
      </c>
      <c r="BM289" s="22" t="s">
        <v>481</v>
      </c>
    </row>
    <row r="290" spans="2:65" s="13" customFormat="1" ht="13.5">
      <c r="B290" s="237"/>
      <c r="C290" s="238"/>
      <c r="D290" s="215" t="s">
        <v>149</v>
      </c>
      <c r="E290" s="239" t="s">
        <v>21</v>
      </c>
      <c r="F290" s="240" t="s">
        <v>330</v>
      </c>
      <c r="G290" s="238"/>
      <c r="H290" s="239" t="s">
        <v>21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AT290" s="246" t="s">
        <v>149</v>
      </c>
      <c r="AU290" s="246" t="s">
        <v>81</v>
      </c>
      <c r="AV290" s="13" t="s">
        <v>79</v>
      </c>
      <c r="AW290" s="13" t="s">
        <v>35</v>
      </c>
      <c r="AX290" s="13" t="s">
        <v>72</v>
      </c>
      <c r="AY290" s="246" t="s">
        <v>129</v>
      </c>
    </row>
    <row r="291" spans="2:65" s="12" customFormat="1" ht="13.5">
      <c r="B291" s="213"/>
      <c r="C291" s="214"/>
      <c r="D291" s="215" t="s">
        <v>149</v>
      </c>
      <c r="E291" s="216" t="s">
        <v>21</v>
      </c>
      <c r="F291" s="217" t="s">
        <v>375</v>
      </c>
      <c r="G291" s="214"/>
      <c r="H291" s="218">
        <v>1.7</v>
      </c>
      <c r="I291" s="219"/>
      <c r="J291" s="214"/>
      <c r="K291" s="214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149</v>
      </c>
      <c r="AU291" s="224" t="s">
        <v>81</v>
      </c>
      <c r="AV291" s="12" t="s">
        <v>81</v>
      </c>
      <c r="AW291" s="12" t="s">
        <v>35</v>
      </c>
      <c r="AX291" s="12" t="s">
        <v>79</v>
      </c>
      <c r="AY291" s="224" t="s">
        <v>129</v>
      </c>
    </row>
    <row r="292" spans="2:65" s="1" customFormat="1" ht="25.5" customHeight="1">
      <c r="B292" s="39"/>
      <c r="C292" s="201" t="s">
        <v>482</v>
      </c>
      <c r="D292" s="201" t="s">
        <v>132</v>
      </c>
      <c r="E292" s="202" t="s">
        <v>254</v>
      </c>
      <c r="F292" s="203" t="s">
        <v>255</v>
      </c>
      <c r="G292" s="204" t="s">
        <v>170</v>
      </c>
      <c r="H292" s="205">
        <v>132.393</v>
      </c>
      <c r="I292" s="206"/>
      <c r="J292" s="207">
        <f>ROUND(I292*H292,2)</f>
        <v>0</v>
      </c>
      <c r="K292" s="203" t="s">
        <v>136</v>
      </c>
      <c r="L292" s="59"/>
      <c r="M292" s="208" t="s">
        <v>21</v>
      </c>
      <c r="N292" s="209" t="s">
        <v>43</v>
      </c>
      <c r="O292" s="40"/>
      <c r="P292" s="210">
        <f>O292*H292</f>
        <v>0</v>
      </c>
      <c r="Q292" s="210">
        <v>0</v>
      </c>
      <c r="R292" s="210">
        <f>Q292*H292</f>
        <v>0</v>
      </c>
      <c r="S292" s="210">
        <v>0</v>
      </c>
      <c r="T292" s="211">
        <f>S292*H292</f>
        <v>0</v>
      </c>
      <c r="AR292" s="22" t="s">
        <v>85</v>
      </c>
      <c r="AT292" s="22" t="s">
        <v>132</v>
      </c>
      <c r="AU292" s="22" t="s">
        <v>81</v>
      </c>
      <c r="AY292" s="22" t="s">
        <v>129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22" t="s">
        <v>79</v>
      </c>
      <c r="BK292" s="212">
        <f>ROUND(I292*H292,2)</f>
        <v>0</v>
      </c>
      <c r="BL292" s="22" t="s">
        <v>85</v>
      </c>
      <c r="BM292" s="22" t="s">
        <v>483</v>
      </c>
    </row>
    <row r="293" spans="2:65" s="11" customFormat="1" ht="29.85" customHeight="1">
      <c r="B293" s="185"/>
      <c r="C293" s="186"/>
      <c r="D293" s="187" t="s">
        <v>71</v>
      </c>
      <c r="E293" s="199" t="s">
        <v>484</v>
      </c>
      <c r="F293" s="199" t="s">
        <v>485</v>
      </c>
      <c r="G293" s="186"/>
      <c r="H293" s="186"/>
      <c r="I293" s="189"/>
      <c r="J293" s="200">
        <f>BK293</f>
        <v>0</v>
      </c>
      <c r="K293" s="186"/>
      <c r="L293" s="191"/>
      <c r="M293" s="192"/>
      <c r="N293" s="193"/>
      <c r="O293" s="193"/>
      <c r="P293" s="194">
        <f>SUM(P294:P319)</f>
        <v>0</v>
      </c>
      <c r="Q293" s="193"/>
      <c r="R293" s="194">
        <f>SUM(R294:R319)</f>
        <v>40.005000000000003</v>
      </c>
      <c r="S293" s="193"/>
      <c r="T293" s="195">
        <f>SUM(T294:T319)</f>
        <v>0</v>
      </c>
      <c r="AR293" s="196" t="s">
        <v>79</v>
      </c>
      <c r="AT293" s="197" t="s">
        <v>71</v>
      </c>
      <c r="AU293" s="197" t="s">
        <v>79</v>
      </c>
      <c r="AY293" s="196" t="s">
        <v>129</v>
      </c>
      <c r="BK293" s="198">
        <f>SUM(BK294:BK319)</f>
        <v>0</v>
      </c>
    </row>
    <row r="294" spans="2:65" s="1" customFormat="1" ht="25.5" customHeight="1">
      <c r="B294" s="39"/>
      <c r="C294" s="201" t="s">
        <v>486</v>
      </c>
      <c r="D294" s="201" t="s">
        <v>132</v>
      </c>
      <c r="E294" s="202" t="s">
        <v>133</v>
      </c>
      <c r="F294" s="203" t="s">
        <v>134</v>
      </c>
      <c r="G294" s="204" t="s">
        <v>135</v>
      </c>
      <c r="H294" s="205">
        <v>233.65</v>
      </c>
      <c r="I294" s="206"/>
      <c r="J294" s="207">
        <f>ROUND(I294*H294,2)</f>
        <v>0</v>
      </c>
      <c r="K294" s="203" t="s">
        <v>136</v>
      </c>
      <c r="L294" s="59"/>
      <c r="M294" s="208" t="s">
        <v>21</v>
      </c>
      <c r="N294" s="209" t="s">
        <v>43</v>
      </c>
      <c r="O294" s="40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AR294" s="22" t="s">
        <v>85</v>
      </c>
      <c r="AT294" s="22" t="s">
        <v>132</v>
      </c>
      <c r="AU294" s="22" t="s">
        <v>81</v>
      </c>
      <c r="AY294" s="22" t="s">
        <v>129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2" t="s">
        <v>79</v>
      </c>
      <c r="BK294" s="212">
        <f>ROUND(I294*H294,2)</f>
        <v>0</v>
      </c>
      <c r="BL294" s="22" t="s">
        <v>85</v>
      </c>
      <c r="BM294" s="22" t="s">
        <v>487</v>
      </c>
    </row>
    <row r="295" spans="2:65" s="1" customFormat="1" ht="25.5" customHeight="1">
      <c r="B295" s="39"/>
      <c r="C295" s="201" t="s">
        <v>488</v>
      </c>
      <c r="D295" s="201" t="s">
        <v>132</v>
      </c>
      <c r="E295" s="202" t="s">
        <v>138</v>
      </c>
      <c r="F295" s="203" t="s">
        <v>139</v>
      </c>
      <c r="G295" s="204" t="s">
        <v>135</v>
      </c>
      <c r="H295" s="205">
        <v>257.01499999999999</v>
      </c>
      <c r="I295" s="206"/>
      <c r="J295" s="207">
        <f>ROUND(I295*H295,2)</f>
        <v>0</v>
      </c>
      <c r="K295" s="203" t="s">
        <v>136</v>
      </c>
      <c r="L295" s="59"/>
      <c r="M295" s="208" t="s">
        <v>21</v>
      </c>
      <c r="N295" s="209" t="s">
        <v>43</v>
      </c>
      <c r="O295" s="40"/>
      <c r="P295" s="210">
        <f>O295*H295</f>
        <v>0</v>
      </c>
      <c r="Q295" s="210">
        <v>0</v>
      </c>
      <c r="R295" s="210">
        <f>Q295*H295</f>
        <v>0</v>
      </c>
      <c r="S295" s="210">
        <v>0</v>
      </c>
      <c r="T295" s="211">
        <f>S295*H295</f>
        <v>0</v>
      </c>
      <c r="AR295" s="22" t="s">
        <v>85</v>
      </c>
      <c r="AT295" s="22" t="s">
        <v>132</v>
      </c>
      <c r="AU295" s="22" t="s">
        <v>81</v>
      </c>
      <c r="AY295" s="22" t="s">
        <v>129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22" t="s">
        <v>79</v>
      </c>
      <c r="BK295" s="212">
        <f>ROUND(I295*H295,2)</f>
        <v>0</v>
      </c>
      <c r="BL295" s="22" t="s">
        <v>85</v>
      </c>
      <c r="BM295" s="22" t="s">
        <v>489</v>
      </c>
    </row>
    <row r="296" spans="2:65" s="1" customFormat="1" ht="25.5" customHeight="1">
      <c r="B296" s="39"/>
      <c r="C296" s="201" t="s">
        <v>490</v>
      </c>
      <c r="D296" s="201" t="s">
        <v>132</v>
      </c>
      <c r="E296" s="202" t="s">
        <v>142</v>
      </c>
      <c r="F296" s="203" t="s">
        <v>143</v>
      </c>
      <c r="G296" s="204" t="s">
        <v>135</v>
      </c>
      <c r="H296" s="205">
        <v>303.745</v>
      </c>
      <c r="I296" s="206"/>
      <c r="J296" s="207">
        <f>ROUND(I296*H296,2)</f>
        <v>0</v>
      </c>
      <c r="K296" s="203" t="s">
        <v>136</v>
      </c>
      <c r="L296" s="59"/>
      <c r="M296" s="208" t="s">
        <v>21</v>
      </c>
      <c r="N296" s="209" t="s">
        <v>43</v>
      </c>
      <c r="O296" s="40"/>
      <c r="P296" s="210">
        <f>O296*H296</f>
        <v>0</v>
      </c>
      <c r="Q296" s="210">
        <v>0</v>
      </c>
      <c r="R296" s="210">
        <f>Q296*H296</f>
        <v>0</v>
      </c>
      <c r="S296" s="210">
        <v>0</v>
      </c>
      <c r="T296" s="211">
        <f>S296*H296</f>
        <v>0</v>
      </c>
      <c r="AR296" s="22" t="s">
        <v>85</v>
      </c>
      <c r="AT296" s="22" t="s">
        <v>132</v>
      </c>
      <c r="AU296" s="22" t="s">
        <v>81</v>
      </c>
      <c r="AY296" s="22" t="s">
        <v>129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22" t="s">
        <v>79</v>
      </c>
      <c r="BK296" s="212">
        <f>ROUND(I296*H296,2)</f>
        <v>0</v>
      </c>
      <c r="BL296" s="22" t="s">
        <v>85</v>
      </c>
      <c r="BM296" s="22" t="s">
        <v>491</v>
      </c>
    </row>
    <row r="297" spans="2:65" s="1" customFormat="1" ht="38.25" customHeight="1">
      <c r="B297" s="39"/>
      <c r="C297" s="201" t="s">
        <v>492</v>
      </c>
      <c r="D297" s="201" t="s">
        <v>132</v>
      </c>
      <c r="E297" s="202" t="s">
        <v>493</v>
      </c>
      <c r="F297" s="203" t="s">
        <v>494</v>
      </c>
      <c r="G297" s="204" t="s">
        <v>147</v>
      </c>
      <c r="H297" s="205">
        <v>97.197999999999993</v>
      </c>
      <c r="I297" s="206"/>
      <c r="J297" s="207">
        <f>ROUND(I297*H297,2)</f>
        <v>0</v>
      </c>
      <c r="K297" s="203" t="s">
        <v>136</v>
      </c>
      <c r="L297" s="59"/>
      <c r="M297" s="208" t="s">
        <v>21</v>
      </c>
      <c r="N297" s="209" t="s">
        <v>43</v>
      </c>
      <c r="O297" s="40"/>
      <c r="P297" s="210">
        <f>O297*H297</f>
        <v>0</v>
      </c>
      <c r="Q297" s="210">
        <v>0</v>
      </c>
      <c r="R297" s="210">
        <f>Q297*H297</f>
        <v>0</v>
      </c>
      <c r="S297" s="210">
        <v>0</v>
      </c>
      <c r="T297" s="211">
        <f>S297*H297</f>
        <v>0</v>
      </c>
      <c r="AR297" s="22" t="s">
        <v>85</v>
      </c>
      <c r="AT297" s="22" t="s">
        <v>132</v>
      </c>
      <c r="AU297" s="22" t="s">
        <v>81</v>
      </c>
      <c r="AY297" s="22" t="s">
        <v>129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2" t="s">
        <v>79</v>
      </c>
      <c r="BK297" s="212">
        <f>ROUND(I297*H297,2)</f>
        <v>0</v>
      </c>
      <c r="BL297" s="22" t="s">
        <v>85</v>
      </c>
      <c r="BM297" s="22" t="s">
        <v>495</v>
      </c>
    </row>
    <row r="298" spans="2:65" s="12" customFormat="1" ht="13.5">
      <c r="B298" s="213"/>
      <c r="C298" s="214"/>
      <c r="D298" s="215" t="s">
        <v>149</v>
      </c>
      <c r="E298" s="216" t="s">
        <v>21</v>
      </c>
      <c r="F298" s="217" t="s">
        <v>496</v>
      </c>
      <c r="G298" s="214"/>
      <c r="H298" s="218">
        <v>97.197999999999993</v>
      </c>
      <c r="I298" s="219"/>
      <c r="J298" s="214"/>
      <c r="K298" s="214"/>
      <c r="L298" s="220"/>
      <c r="M298" s="221"/>
      <c r="N298" s="222"/>
      <c r="O298" s="222"/>
      <c r="P298" s="222"/>
      <c r="Q298" s="222"/>
      <c r="R298" s="222"/>
      <c r="S298" s="222"/>
      <c r="T298" s="223"/>
      <c r="AT298" s="224" t="s">
        <v>149</v>
      </c>
      <c r="AU298" s="224" t="s">
        <v>81</v>
      </c>
      <c r="AV298" s="12" t="s">
        <v>81</v>
      </c>
      <c r="AW298" s="12" t="s">
        <v>35</v>
      </c>
      <c r="AX298" s="12" t="s">
        <v>79</v>
      </c>
      <c r="AY298" s="224" t="s">
        <v>129</v>
      </c>
    </row>
    <row r="299" spans="2:65" s="1" customFormat="1" ht="38.25" customHeight="1">
      <c r="B299" s="39"/>
      <c r="C299" s="201" t="s">
        <v>497</v>
      </c>
      <c r="D299" s="201" t="s">
        <v>132</v>
      </c>
      <c r="E299" s="202" t="s">
        <v>152</v>
      </c>
      <c r="F299" s="203" t="s">
        <v>153</v>
      </c>
      <c r="G299" s="204" t="s">
        <v>147</v>
      </c>
      <c r="H299" s="205">
        <v>29.158999999999999</v>
      </c>
      <c r="I299" s="206"/>
      <c r="J299" s="207">
        <f>ROUND(I299*H299,2)</f>
        <v>0</v>
      </c>
      <c r="K299" s="203" t="s">
        <v>136</v>
      </c>
      <c r="L299" s="59"/>
      <c r="M299" s="208" t="s">
        <v>21</v>
      </c>
      <c r="N299" s="209" t="s">
        <v>43</v>
      </c>
      <c r="O299" s="40"/>
      <c r="P299" s="210">
        <f>O299*H299</f>
        <v>0</v>
      </c>
      <c r="Q299" s="210">
        <v>0</v>
      </c>
      <c r="R299" s="210">
        <f>Q299*H299</f>
        <v>0</v>
      </c>
      <c r="S299" s="210">
        <v>0</v>
      </c>
      <c r="T299" s="211">
        <f>S299*H299</f>
        <v>0</v>
      </c>
      <c r="AR299" s="22" t="s">
        <v>85</v>
      </c>
      <c r="AT299" s="22" t="s">
        <v>132</v>
      </c>
      <c r="AU299" s="22" t="s">
        <v>81</v>
      </c>
      <c r="AY299" s="22" t="s">
        <v>129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22" t="s">
        <v>79</v>
      </c>
      <c r="BK299" s="212">
        <f>ROUND(I299*H299,2)</f>
        <v>0</v>
      </c>
      <c r="BL299" s="22" t="s">
        <v>85</v>
      </c>
      <c r="BM299" s="22" t="s">
        <v>498</v>
      </c>
    </row>
    <row r="300" spans="2:65" s="12" customFormat="1" ht="13.5">
      <c r="B300" s="213"/>
      <c r="C300" s="214"/>
      <c r="D300" s="215" t="s">
        <v>149</v>
      </c>
      <c r="E300" s="214"/>
      <c r="F300" s="217" t="s">
        <v>499</v>
      </c>
      <c r="G300" s="214"/>
      <c r="H300" s="218">
        <v>29.158999999999999</v>
      </c>
      <c r="I300" s="219"/>
      <c r="J300" s="214"/>
      <c r="K300" s="214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149</v>
      </c>
      <c r="AU300" s="224" t="s">
        <v>81</v>
      </c>
      <c r="AV300" s="12" t="s">
        <v>81</v>
      </c>
      <c r="AW300" s="12" t="s">
        <v>6</v>
      </c>
      <c r="AX300" s="12" t="s">
        <v>79</v>
      </c>
      <c r="AY300" s="224" t="s">
        <v>129</v>
      </c>
    </row>
    <row r="301" spans="2:65" s="1" customFormat="1" ht="38.25" customHeight="1">
      <c r="B301" s="39"/>
      <c r="C301" s="201" t="s">
        <v>500</v>
      </c>
      <c r="D301" s="201" t="s">
        <v>132</v>
      </c>
      <c r="E301" s="202" t="s">
        <v>157</v>
      </c>
      <c r="F301" s="203" t="s">
        <v>158</v>
      </c>
      <c r="G301" s="204" t="s">
        <v>147</v>
      </c>
      <c r="H301" s="205">
        <v>83.179000000000002</v>
      </c>
      <c r="I301" s="206"/>
      <c r="J301" s="207">
        <f>ROUND(I301*H301,2)</f>
        <v>0</v>
      </c>
      <c r="K301" s="203" t="s">
        <v>136</v>
      </c>
      <c r="L301" s="59"/>
      <c r="M301" s="208" t="s">
        <v>21</v>
      </c>
      <c r="N301" s="209" t="s">
        <v>43</v>
      </c>
      <c r="O301" s="40"/>
      <c r="P301" s="210">
        <f>O301*H301</f>
        <v>0</v>
      </c>
      <c r="Q301" s="210">
        <v>0</v>
      </c>
      <c r="R301" s="210">
        <f>Q301*H301</f>
        <v>0</v>
      </c>
      <c r="S301" s="210">
        <v>0</v>
      </c>
      <c r="T301" s="211">
        <f>S301*H301</f>
        <v>0</v>
      </c>
      <c r="AR301" s="22" t="s">
        <v>85</v>
      </c>
      <c r="AT301" s="22" t="s">
        <v>132</v>
      </c>
      <c r="AU301" s="22" t="s">
        <v>81</v>
      </c>
      <c r="AY301" s="22" t="s">
        <v>129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22" t="s">
        <v>79</v>
      </c>
      <c r="BK301" s="212">
        <f>ROUND(I301*H301,2)</f>
        <v>0</v>
      </c>
      <c r="BL301" s="22" t="s">
        <v>85</v>
      </c>
      <c r="BM301" s="22" t="s">
        <v>501</v>
      </c>
    </row>
    <row r="302" spans="2:65" s="12" customFormat="1" ht="13.5">
      <c r="B302" s="213"/>
      <c r="C302" s="214"/>
      <c r="D302" s="215" t="s">
        <v>149</v>
      </c>
      <c r="E302" s="216" t="s">
        <v>21</v>
      </c>
      <c r="F302" s="217" t="s">
        <v>502</v>
      </c>
      <c r="G302" s="214"/>
      <c r="H302" s="218">
        <v>83.179000000000002</v>
      </c>
      <c r="I302" s="219"/>
      <c r="J302" s="214"/>
      <c r="K302" s="214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149</v>
      </c>
      <c r="AU302" s="224" t="s">
        <v>81</v>
      </c>
      <c r="AV302" s="12" t="s">
        <v>81</v>
      </c>
      <c r="AW302" s="12" t="s">
        <v>35</v>
      </c>
      <c r="AX302" s="12" t="s">
        <v>79</v>
      </c>
      <c r="AY302" s="224" t="s">
        <v>129</v>
      </c>
    </row>
    <row r="303" spans="2:65" s="1" customFormat="1" ht="25.5" customHeight="1">
      <c r="B303" s="39"/>
      <c r="C303" s="201" t="s">
        <v>503</v>
      </c>
      <c r="D303" s="201" t="s">
        <v>132</v>
      </c>
      <c r="E303" s="202" t="s">
        <v>162</v>
      </c>
      <c r="F303" s="203" t="s">
        <v>163</v>
      </c>
      <c r="G303" s="204" t="s">
        <v>135</v>
      </c>
      <c r="H303" s="205">
        <v>242.99600000000001</v>
      </c>
      <c r="I303" s="206"/>
      <c r="J303" s="207">
        <f>ROUND(I303*H303,2)</f>
        <v>0</v>
      </c>
      <c r="K303" s="203" t="s">
        <v>136</v>
      </c>
      <c r="L303" s="59"/>
      <c r="M303" s="208" t="s">
        <v>21</v>
      </c>
      <c r="N303" s="209" t="s">
        <v>43</v>
      </c>
      <c r="O303" s="40"/>
      <c r="P303" s="210">
        <f>O303*H303</f>
        <v>0</v>
      </c>
      <c r="Q303" s="210">
        <v>0</v>
      </c>
      <c r="R303" s="210">
        <f>Q303*H303</f>
        <v>0</v>
      </c>
      <c r="S303" s="210">
        <v>0</v>
      </c>
      <c r="T303" s="211">
        <f>S303*H303</f>
        <v>0</v>
      </c>
      <c r="AR303" s="22" t="s">
        <v>85</v>
      </c>
      <c r="AT303" s="22" t="s">
        <v>132</v>
      </c>
      <c r="AU303" s="22" t="s">
        <v>81</v>
      </c>
      <c r="AY303" s="22" t="s">
        <v>129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22" t="s">
        <v>79</v>
      </c>
      <c r="BK303" s="212">
        <f>ROUND(I303*H303,2)</f>
        <v>0</v>
      </c>
      <c r="BL303" s="22" t="s">
        <v>85</v>
      </c>
      <c r="BM303" s="22" t="s">
        <v>504</v>
      </c>
    </row>
    <row r="304" spans="2:65" s="12" customFormat="1" ht="13.5">
      <c r="B304" s="213"/>
      <c r="C304" s="214"/>
      <c r="D304" s="215" t="s">
        <v>149</v>
      </c>
      <c r="E304" s="216" t="s">
        <v>21</v>
      </c>
      <c r="F304" s="217" t="s">
        <v>505</v>
      </c>
      <c r="G304" s="214"/>
      <c r="H304" s="218">
        <v>242.99600000000001</v>
      </c>
      <c r="I304" s="219"/>
      <c r="J304" s="214"/>
      <c r="K304" s="214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149</v>
      </c>
      <c r="AU304" s="224" t="s">
        <v>81</v>
      </c>
      <c r="AV304" s="12" t="s">
        <v>81</v>
      </c>
      <c r="AW304" s="12" t="s">
        <v>35</v>
      </c>
      <c r="AX304" s="12" t="s">
        <v>79</v>
      </c>
      <c r="AY304" s="224" t="s">
        <v>129</v>
      </c>
    </row>
    <row r="305" spans="2:65" s="1" customFormat="1" ht="16.5" customHeight="1">
      <c r="B305" s="39"/>
      <c r="C305" s="225" t="s">
        <v>506</v>
      </c>
      <c r="D305" s="225" t="s">
        <v>167</v>
      </c>
      <c r="E305" s="226" t="s">
        <v>168</v>
      </c>
      <c r="F305" s="227" t="s">
        <v>169</v>
      </c>
      <c r="G305" s="228" t="s">
        <v>170</v>
      </c>
      <c r="H305" s="229">
        <v>71.245999999999995</v>
      </c>
      <c r="I305" s="230"/>
      <c r="J305" s="231">
        <f>ROUND(I305*H305,2)</f>
        <v>0</v>
      </c>
      <c r="K305" s="227" t="s">
        <v>21</v>
      </c>
      <c r="L305" s="232"/>
      <c r="M305" s="233" t="s">
        <v>21</v>
      </c>
      <c r="N305" s="234" t="s">
        <v>43</v>
      </c>
      <c r="O305" s="40"/>
      <c r="P305" s="210">
        <f>O305*H305</f>
        <v>0</v>
      </c>
      <c r="Q305" s="210">
        <v>0</v>
      </c>
      <c r="R305" s="210">
        <f>Q305*H305</f>
        <v>0</v>
      </c>
      <c r="S305" s="210">
        <v>0</v>
      </c>
      <c r="T305" s="211">
        <f>S305*H305</f>
        <v>0</v>
      </c>
      <c r="AR305" s="22" t="s">
        <v>166</v>
      </c>
      <c r="AT305" s="22" t="s">
        <v>167</v>
      </c>
      <c r="AU305" s="22" t="s">
        <v>81</v>
      </c>
      <c r="AY305" s="22" t="s">
        <v>129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22" t="s">
        <v>79</v>
      </c>
      <c r="BK305" s="212">
        <f>ROUND(I305*H305,2)</f>
        <v>0</v>
      </c>
      <c r="BL305" s="22" t="s">
        <v>85</v>
      </c>
      <c r="BM305" s="22" t="s">
        <v>507</v>
      </c>
    </row>
    <row r="306" spans="2:65" s="1" customFormat="1" ht="27">
      <c r="B306" s="39"/>
      <c r="C306" s="61"/>
      <c r="D306" s="215" t="s">
        <v>172</v>
      </c>
      <c r="E306" s="61"/>
      <c r="F306" s="235" t="s">
        <v>173</v>
      </c>
      <c r="G306" s="61"/>
      <c r="H306" s="61"/>
      <c r="I306" s="170"/>
      <c r="J306" s="61"/>
      <c r="K306" s="61"/>
      <c r="L306" s="59"/>
      <c r="M306" s="236"/>
      <c r="N306" s="40"/>
      <c r="O306" s="40"/>
      <c r="P306" s="40"/>
      <c r="Q306" s="40"/>
      <c r="R306" s="40"/>
      <c r="S306" s="40"/>
      <c r="T306" s="76"/>
      <c r="AT306" s="22" t="s">
        <v>172</v>
      </c>
      <c r="AU306" s="22" t="s">
        <v>81</v>
      </c>
    </row>
    <row r="307" spans="2:65" s="12" customFormat="1" ht="13.5">
      <c r="B307" s="213"/>
      <c r="C307" s="214"/>
      <c r="D307" s="215" t="s">
        <v>149</v>
      </c>
      <c r="E307" s="216" t="s">
        <v>21</v>
      </c>
      <c r="F307" s="217" t="s">
        <v>508</v>
      </c>
      <c r="G307" s="214"/>
      <c r="H307" s="218">
        <v>71.245999999999995</v>
      </c>
      <c r="I307" s="219"/>
      <c r="J307" s="214"/>
      <c r="K307" s="214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149</v>
      </c>
      <c r="AU307" s="224" t="s">
        <v>81</v>
      </c>
      <c r="AV307" s="12" t="s">
        <v>81</v>
      </c>
      <c r="AW307" s="12" t="s">
        <v>35</v>
      </c>
      <c r="AX307" s="12" t="s">
        <v>79</v>
      </c>
      <c r="AY307" s="224" t="s">
        <v>129</v>
      </c>
    </row>
    <row r="308" spans="2:65" s="1" customFormat="1" ht="25.5" customHeight="1">
      <c r="B308" s="39"/>
      <c r="C308" s="201" t="s">
        <v>509</v>
      </c>
      <c r="D308" s="201" t="s">
        <v>132</v>
      </c>
      <c r="E308" s="202" t="s">
        <v>176</v>
      </c>
      <c r="F308" s="203" t="s">
        <v>177</v>
      </c>
      <c r="G308" s="204" t="s">
        <v>135</v>
      </c>
      <c r="H308" s="205">
        <v>242.99600000000001</v>
      </c>
      <c r="I308" s="206"/>
      <c r="J308" s="207">
        <f>ROUND(I308*H308,2)</f>
        <v>0</v>
      </c>
      <c r="K308" s="203" t="s">
        <v>136</v>
      </c>
      <c r="L308" s="59"/>
      <c r="M308" s="208" t="s">
        <v>21</v>
      </c>
      <c r="N308" s="209" t="s">
        <v>43</v>
      </c>
      <c r="O308" s="40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AR308" s="22" t="s">
        <v>85</v>
      </c>
      <c r="AT308" s="22" t="s">
        <v>132</v>
      </c>
      <c r="AU308" s="22" t="s">
        <v>81</v>
      </c>
      <c r="AY308" s="22" t="s">
        <v>129</v>
      </c>
      <c r="BE308" s="212">
        <f>IF(N308="základní",J308,0)</f>
        <v>0</v>
      </c>
      <c r="BF308" s="212">
        <f>IF(N308="snížená",J308,0)</f>
        <v>0</v>
      </c>
      <c r="BG308" s="212">
        <f>IF(N308="zákl. přenesená",J308,0)</f>
        <v>0</v>
      </c>
      <c r="BH308" s="212">
        <f>IF(N308="sníž. přenesená",J308,0)</f>
        <v>0</v>
      </c>
      <c r="BI308" s="212">
        <f>IF(N308="nulová",J308,0)</f>
        <v>0</v>
      </c>
      <c r="BJ308" s="22" t="s">
        <v>79</v>
      </c>
      <c r="BK308" s="212">
        <f>ROUND(I308*H308,2)</f>
        <v>0</v>
      </c>
      <c r="BL308" s="22" t="s">
        <v>85</v>
      </c>
      <c r="BM308" s="22" t="s">
        <v>510</v>
      </c>
    </row>
    <row r="309" spans="2:65" s="12" customFormat="1" ht="13.5">
      <c r="B309" s="213"/>
      <c r="C309" s="214"/>
      <c r="D309" s="215" t="s">
        <v>149</v>
      </c>
      <c r="E309" s="216" t="s">
        <v>21</v>
      </c>
      <c r="F309" s="217" t="s">
        <v>505</v>
      </c>
      <c r="G309" s="214"/>
      <c r="H309" s="218">
        <v>242.99600000000001</v>
      </c>
      <c r="I309" s="219"/>
      <c r="J309" s="214"/>
      <c r="K309" s="214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149</v>
      </c>
      <c r="AU309" s="224" t="s">
        <v>81</v>
      </c>
      <c r="AV309" s="12" t="s">
        <v>81</v>
      </c>
      <c r="AW309" s="12" t="s">
        <v>35</v>
      </c>
      <c r="AX309" s="12" t="s">
        <v>79</v>
      </c>
      <c r="AY309" s="224" t="s">
        <v>129</v>
      </c>
    </row>
    <row r="310" spans="2:65" s="1" customFormat="1" ht="51" customHeight="1">
      <c r="B310" s="39"/>
      <c r="C310" s="201" t="s">
        <v>511</v>
      </c>
      <c r="D310" s="201" t="s">
        <v>132</v>
      </c>
      <c r="E310" s="202" t="s">
        <v>180</v>
      </c>
      <c r="F310" s="203" t="s">
        <v>181</v>
      </c>
      <c r="G310" s="204" t="s">
        <v>135</v>
      </c>
      <c r="H310" s="205">
        <v>60.749000000000002</v>
      </c>
      <c r="I310" s="206"/>
      <c r="J310" s="207">
        <f>ROUND(I310*H310,2)</f>
        <v>0</v>
      </c>
      <c r="K310" s="203" t="s">
        <v>136</v>
      </c>
      <c r="L310" s="59"/>
      <c r="M310" s="208" t="s">
        <v>21</v>
      </c>
      <c r="N310" s="209" t="s">
        <v>43</v>
      </c>
      <c r="O310" s="40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AR310" s="22" t="s">
        <v>85</v>
      </c>
      <c r="AT310" s="22" t="s">
        <v>132</v>
      </c>
      <c r="AU310" s="22" t="s">
        <v>81</v>
      </c>
      <c r="AY310" s="22" t="s">
        <v>129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22" t="s">
        <v>79</v>
      </c>
      <c r="BK310" s="212">
        <f>ROUND(I310*H310,2)</f>
        <v>0</v>
      </c>
      <c r="BL310" s="22" t="s">
        <v>85</v>
      </c>
      <c r="BM310" s="22" t="s">
        <v>512</v>
      </c>
    </row>
    <row r="311" spans="2:65" s="12" customFormat="1" ht="13.5">
      <c r="B311" s="213"/>
      <c r="C311" s="214"/>
      <c r="D311" s="215" t="s">
        <v>149</v>
      </c>
      <c r="E311" s="216" t="s">
        <v>21</v>
      </c>
      <c r="F311" s="217" t="s">
        <v>513</v>
      </c>
      <c r="G311" s="214"/>
      <c r="H311" s="218">
        <v>60.749000000000002</v>
      </c>
      <c r="I311" s="219"/>
      <c r="J311" s="214"/>
      <c r="K311" s="214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149</v>
      </c>
      <c r="AU311" s="224" t="s">
        <v>81</v>
      </c>
      <c r="AV311" s="12" t="s">
        <v>81</v>
      </c>
      <c r="AW311" s="12" t="s">
        <v>35</v>
      </c>
      <c r="AX311" s="12" t="s">
        <v>79</v>
      </c>
      <c r="AY311" s="224" t="s">
        <v>129</v>
      </c>
    </row>
    <row r="312" spans="2:65" s="1" customFormat="1" ht="16.5" customHeight="1">
      <c r="B312" s="39"/>
      <c r="C312" s="225" t="s">
        <v>514</v>
      </c>
      <c r="D312" s="225" t="s">
        <v>167</v>
      </c>
      <c r="E312" s="226" t="s">
        <v>185</v>
      </c>
      <c r="F312" s="227" t="s">
        <v>186</v>
      </c>
      <c r="G312" s="228" t="s">
        <v>170</v>
      </c>
      <c r="H312" s="229">
        <v>1.288</v>
      </c>
      <c r="I312" s="230"/>
      <c r="J312" s="231">
        <f>ROUND(I312*H312,2)</f>
        <v>0</v>
      </c>
      <c r="K312" s="227" t="s">
        <v>136</v>
      </c>
      <c r="L312" s="232"/>
      <c r="M312" s="233" t="s">
        <v>21</v>
      </c>
      <c r="N312" s="234" t="s">
        <v>43</v>
      </c>
      <c r="O312" s="40"/>
      <c r="P312" s="210">
        <f>O312*H312</f>
        <v>0</v>
      </c>
      <c r="Q312" s="210">
        <v>0</v>
      </c>
      <c r="R312" s="210">
        <f>Q312*H312</f>
        <v>0</v>
      </c>
      <c r="S312" s="210">
        <v>0</v>
      </c>
      <c r="T312" s="211">
        <f>S312*H312</f>
        <v>0</v>
      </c>
      <c r="AR312" s="22" t="s">
        <v>166</v>
      </c>
      <c r="AT312" s="22" t="s">
        <v>167</v>
      </c>
      <c r="AU312" s="22" t="s">
        <v>81</v>
      </c>
      <c r="AY312" s="22" t="s">
        <v>129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22" t="s">
        <v>79</v>
      </c>
      <c r="BK312" s="212">
        <f>ROUND(I312*H312,2)</f>
        <v>0</v>
      </c>
      <c r="BL312" s="22" t="s">
        <v>85</v>
      </c>
      <c r="BM312" s="22" t="s">
        <v>515</v>
      </c>
    </row>
    <row r="313" spans="2:65" s="12" customFormat="1" ht="13.5">
      <c r="B313" s="213"/>
      <c r="C313" s="214"/>
      <c r="D313" s="215" t="s">
        <v>149</v>
      </c>
      <c r="E313" s="216" t="s">
        <v>21</v>
      </c>
      <c r="F313" s="217" t="s">
        <v>516</v>
      </c>
      <c r="G313" s="214"/>
      <c r="H313" s="218">
        <v>1.288</v>
      </c>
      <c r="I313" s="219"/>
      <c r="J313" s="214"/>
      <c r="K313" s="214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149</v>
      </c>
      <c r="AU313" s="224" t="s">
        <v>81</v>
      </c>
      <c r="AV313" s="12" t="s">
        <v>81</v>
      </c>
      <c r="AW313" s="12" t="s">
        <v>35</v>
      </c>
      <c r="AX313" s="12" t="s">
        <v>79</v>
      </c>
      <c r="AY313" s="224" t="s">
        <v>129</v>
      </c>
    </row>
    <row r="314" spans="2:65" s="1" customFormat="1" ht="25.5" customHeight="1">
      <c r="B314" s="39"/>
      <c r="C314" s="201" t="s">
        <v>517</v>
      </c>
      <c r="D314" s="201" t="s">
        <v>132</v>
      </c>
      <c r="E314" s="202" t="s">
        <v>190</v>
      </c>
      <c r="F314" s="203" t="s">
        <v>191</v>
      </c>
      <c r="G314" s="204" t="s">
        <v>135</v>
      </c>
      <c r="H314" s="205">
        <v>303.745</v>
      </c>
      <c r="I314" s="206"/>
      <c r="J314" s="207">
        <f t="shared" ref="J314:J319" si="30">ROUND(I314*H314,2)</f>
        <v>0</v>
      </c>
      <c r="K314" s="203" t="s">
        <v>136</v>
      </c>
      <c r="L314" s="59"/>
      <c r="M314" s="208" t="s">
        <v>21</v>
      </c>
      <c r="N314" s="209" t="s">
        <v>43</v>
      </c>
      <c r="O314" s="40"/>
      <c r="P314" s="210">
        <f t="shared" ref="P314:P319" si="31">O314*H314</f>
        <v>0</v>
      </c>
      <c r="Q314" s="210">
        <v>0</v>
      </c>
      <c r="R314" s="210">
        <f t="shared" ref="R314:R319" si="32">Q314*H314</f>
        <v>0</v>
      </c>
      <c r="S314" s="210">
        <v>0</v>
      </c>
      <c r="T314" s="211">
        <f t="shared" ref="T314:T319" si="33">S314*H314</f>
        <v>0</v>
      </c>
      <c r="AR314" s="22" t="s">
        <v>85</v>
      </c>
      <c r="AT314" s="22" t="s">
        <v>132</v>
      </c>
      <c r="AU314" s="22" t="s">
        <v>81</v>
      </c>
      <c r="AY314" s="22" t="s">
        <v>129</v>
      </c>
      <c r="BE314" s="212">
        <f t="shared" ref="BE314:BE319" si="34">IF(N314="základní",J314,0)</f>
        <v>0</v>
      </c>
      <c r="BF314" s="212">
        <f t="shared" ref="BF314:BF319" si="35">IF(N314="snížená",J314,0)</f>
        <v>0</v>
      </c>
      <c r="BG314" s="212">
        <f t="shared" ref="BG314:BG319" si="36">IF(N314="zákl. přenesená",J314,0)</f>
        <v>0</v>
      </c>
      <c r="BH314" s="212">
        <f t="shared" ref="BH314:BH319" si="37">IF(N314="sníž. přenesená",J314,0)</f>
        <v>0</v>
      </c>
      <c r="BI314" s="212">
        <f t="shared" ref="BI314:BI319" si="38">IF(N314="nulová",J314,0)</f>
        <v>0</v>
      </c>
      <c r="BJ314" s="22" t="s">
        <v>79</v>
      </c>
      <c r="BK314" s="212">
        <f t="shared" ref="BK314:BK319" si="39">ROUND(I314*H314,2)</f>
        <v>0</v>
      </c>
      <c r="BL314" s="22" t="s">
        <v>85</v>
      </c>
      <c r="BM314" s="22" t="s">
        <v>518</v>
      </c>
    </row>
    <row r="315" spans="2:65" s="1" customFormat="1" ht="25.5" customHeight="1">
      <c r="B315" s="39"/>
      <c r="C315" s="201" t="s">
        <v>519</v>
      </c>
      <c r="D315" s="201" t="s">
        <v>132</v>
      </c>
      <c r="E315" s="202" t="s">
        <v>194</v>
      </c>
      <c r="F315" s="203" t="s">
        <v>195</v>
      </c>
      <c r="G315" s="204" t="s">
        <v>135</v>
      </c>
      <c r="H315" s="205">
        <v>70.094999999999999</v>
      </c>
      <c r="I315" s="206"/>
      <c r="J315" s="207">
        <f t="shared" si="30"/>
        <v>0</v>
      </c>
      <c r="K315" s="203" t="s">
        <v>136</v>
      </c>
      <c r="L315" s="59"/>
      <c r="M315" s="208" t="s">
        <v>21</v>
      </c>
      <c r="N315" s="209" t="s">
        <v>43</v>
      </c>
      <c r="O315" s="40"/>
      <c r="P315" s="210">
        <f t="shared" si="31"/>
        <v>0</v>
      </c>
      <c r="Q315" s="210">
        <v>0</v>
      </c>
      <c r="R315" s="210">
        <f t="shared" si="32"/>
        <v>0</v>
      </c>
      <c r="S315" s="210">
        <v>0</v>
      </c>
      <c r="T315" s="211">
        <f t="shared" si="33"/>
        <v>0</v>
      </c>
      <c r="AR315" s="22" t="s">
        <v>85</v>
      </c>
      <c r="AT315" s="22" t="s">
        <v>132</v>
      </c>
      <c r="AU315" s="22" t="s">
        <v>81</v>
      </c>
      <c r="AY315" s="22" t="s">
        <v>129</v>
      </c>
      <c r="BE315" s="212">
        <f t="shared" si="34"/>
        <v>0</v>
      </c>
      <c r="BF315" s="212">
        <f t="shared" si="35"/>
        <v>0</v>
      </c>
      <c r="BG315" s="212">
        <f t="shared" si="36"/>
        <v>0</v>
      </c>
      <c r="BH315" s="212">
        <f t="shared" si="37"/>
        <v>0</v>
      </c>
      <c r="BI315" s="212">
        <f t="shared" si="38"/>
        <v>0</v>
      </c>
      <c r="BJ315" s="22" t="s">
        <v>79</v>
      </c>
      <c r="BK315" s="212">
        <f t="shared" si="39"/>
        <v>0</v>
      </c>
      <c r="BL315" s="22" t="s">
        <v>85</v>
      </c>
      <c r="BM315" s="22" t="s">
        <v>520</v>
      </c>
    </row>
    <row r="316" spans="2:65" s="1" customFormat="1" ht="51" customHeight="1">
      <c r="B316" s="39"/>
      <c r="C316" s="201" t="s">
        <v>521</v>
      </c>
      <c r="D316" s="201" t="s">
        <v>132</v>
      </c>
      <c r="E316" s="202" t="s">
        <v>198</v>
      </c>
      <c r="F316" s="203" t="s">
        <v>199</v>
      </c>
      <c r="G316" s="204" t="s">
        <v>147</v>
      </c>
      <c r="H316" s="205">
        <v>14.019</v>
      </c>
      <c r="I316" s="206"/>
      <c r="J316" s="207">
        <f t="shared" si="30"/>
        <v>0</v>
      </c>
      <c r="K316" s="203" t="s">
        <v>136</v>
      </c>
      <c r="L316" s="59"/>
      <c r="M316" s="208" t="s">
        <v>21</v>
      </c>
      <c r="N316" s="209" t="s">
        <v>43</v>
      </c>
      <c r="O316" s="40"/>
      <c r="P316" s="210">
        <f t="shared" si="31"/>
        <v>0</v>
      </c>
      <c r="Q316" s="210">
        <v>0</v>
      </c>
      <c r="R316" s="210">
        <f t="shared" si="32"/>
        <v>0</v>
      </c>
      <c r="S316" s="210">
        <v>0</v>
      </c>
      <c r="T316" s="211">
        <f t="shared" si="33"/>
        <v>0</v>
      </c>
      <c r="AR316" s="22" t="s">
        <v>85</v>
      </c>
      <c r="AT316" s="22" t="s">
        <v>132</v>
      </c>
      <c r="AU316" s="22" t="s">
        <v>81</v>
      </c>
      <c r="AY316" s="22" t="s">
        <v>129</v>
      </c>
      <c r="BE316" s="212">
        <f t="shared" si="34"/>
        <v>0</v>
      </c>
      <c r="BF316" s="212">
        <f t="shared" si="35"/>
        <v>0</v>
      </c>
      <c r="BG316" s="212">
        <f t="shared" si="36"/>
        <v>0</v>
      </c>
      <c r="BH316" s="212">
        <f t="shared" si="37"/>
        <v>0</v>
      </c>
      <c r="BI316" s="212">
        <f t="shared" si="38"/>
        <v>0</v>
      </c>
      <c r="BJ316" s="22" t="s">
        <v>79</v>
      </c>
      <c r="BK316" s="212">
        <f t="shared" si="39"/>
        <v>0</v>
      </c>
      <c r="BL316" s="22" t="s">
        <v>85</v>
      </c>
      <c r="BM316" s="22" t="s">
        <v>522</v>
      </c>
    </row>
    <row r="317" spans="2:65" s="1" customFormat="1" ht="25.5" customHeight="1">
      <c r="B317" s="39"/>
      <c r="C317" s="201" t="s">
        <v>523</v>
      </c>
      <c r="D317" s="201" t="s">
        <v>132</v>
      </c>
      <c r="E317" s="202" t="s">
        <v>239</v>
      </c>
      <c r="F317" s="203" t="s">
        <v>240</v>
      </c>
      <c r="G317" s="204" t="s">
        <v>135</v>
      </c>
      <c r="H317" s="205">
        <v>90</v>
      </c>
      <c r="I317" s="206"/>
      <c r="J317" s="207">
        <f t="shared" si="30"/>
        <v>0</v>
      </c>
      <c r="K317" s="203" t="s">
        <v>136</v>
      </c>
      <c r="L317" s="59"/>
      <c r="M317" s="208" t="s">
        <v>21</v>
      </c>
      <c r="N317" s="209" t="s">
        <v>43</v>
      </c>
      <c r="O317" s="40"/>
      <c r="P317" s="210">
        <f t="shared" si="31"/>
        <v>0</v>
      </c>
      <c r="Q317" s="210">
        <v>8.3500000000000005E-2</v>
      </c>
      <c r="R317" s="210">
        <f t="shared" si="32"/>
        <v>7.5150000000000006</v>
      </c>
      <c r="S317" s="210">
        <v>0</v>
      </c>
      <c r="T317" s="211">
        <f t="shared" si="33"/>
        <v>0</v>
      </c>
      <c r="AR317" s="22" t="s">
        <v>85</v>
      </c>
      <c r="AT317" s="22" t="s">
        <v>132</v>
      </c>
      <c r="AU317" s="22" t="s">
        <v>81</v>
      </c>
      <c r="AY317" s="22" t="s">
        <v>129</v>
      </c>
      <c r="BE317" s="212">
        <f t="shared" si="34"/>
        <v>0</v>
      </c>
      <c r="BF317" s="212">
        <f t="shared" si="35"/>
        <v>0</v>
      </c>
      <c r="BG317" s="212">
        <f t="shared" si="36"/>
        <v>0</v>
      </c>
      <c r="BH317" s="212">
        <f t="shared" si="37"/>
        <v>0</v>
      </c>
      <c r="BI317" s="212">
        <f t="shared" si="38"/>
        <v>0</v>
      </c>
      <c r="BJ317" s="22" t="s">
        <v>79</v>
      </c>
      <c r="BK317" s="212">
        <f t="shared" si="39"/>
        <v>0</v>
      </c>
      <c r="BL317" s="22" t="s">
        <v>85</v>
      </c>
      <c r="BM317" s="22" t="s">
        <v>524</v>
      </c>
    </row>
    <row r="318" spans="2:65" s="1" customFormat="1" ht="16.5" customHeight="1">
      <c r="B318" s="39"/>
      <c r="C318" s="225" t="s">
        <v>525</v>
      </c>
      <c r="D318" s="225" t="s">
        <v>167</v>
      </c>
      <c r="E318" s="226" t="s">
        <v>243</v>
      </c>
      <c r="F318" s="227" t="s">
        <v>244</v>
      </c>
      <c r="G318" s="228" t="s">
        <v>245</v>
      </c>
      <c r="H318" s="229">
        <v>30</v>
      </c>
      <c r="I318" s="230"/>
      <c r="J318" s="231">
        <f t="shared" si="30"/>
        <v>0</v>
      </c>
      <c r="K318" s="227" t="s">
        <v>136</v>
      </c>
      <c r="L318" s="232"/>
      <c r="M318" s="233" t="s">
        <v>21</v>
      </c>
      <c r="N318" s="234" t="s">
        <v>43</v>
      </c>
      <c r="O318" s="40"/>
      <c r="P318" s="210">
        <f t="shared" si="31"/>
        <v>0</v>
      </c>
      <c r="Q318" s="210">
        <v>1.083</v>
      </c>
      <c r="R318" s="210">
        <f t="shared" si="32"/>
        <v>32.49</v>
      </c>
      <c r="S318" s="210">
        <v>0</v>
      </c>
      <c r="T318" s="211">
        <f t="shared" si="33"/>
        <v>0</v>
      </c>
      <c r="AR318" s="22" t="s">
        <v>166</v>
      </c>
      <c r="AT318" s="22" t="s">
        <v>167</v>
      </c>
      <c r="AU318" s="22" t="s">
        <v>81</v>
      </c>
      <c r="AY318" s="22" t="s">
        <v>129</v>
      </c>
      <c r="BE318" s="212">
        <f t="shared" si="34"/>
        <v>0</v>
      </c>
      <c r="BF318" s="212">
        <f t="shared" si="35"/>
        <v>0</v>
      </c>
      <c r="BG318" s="212">
        <f t="shared" si="36"/>
        <v>0</v>
      </c>
      <c r="BH318" s="212">
        <f t="shared" si="37"/>
        <v>0</v>
      </c>
      <c r="BI318" s="212">
        <f t="shared" si="38"/>
        <v>0</v>
      </c>
      <c r="BJ318" s="22" t="s">
        <v>79</v>
      </c>
      <c r="BK318" s="212">
        <f t="shared" si="39"/>
        <v>0</v>
      </c>
      <c r="BL318" s="22" t="s">
        <v>85</v>
      </c>
      <c r="BM318" s="22" t="s">
        <v>526</v>
      </c>
    </row>
    <row r="319" spans="2:65" s="1" customFormat="1" ht="25.5" customHeight="1">
      <c r="B319" s="39"/>
      <c r="C319" s="201" t="s">
        <v>527</v>
      </c>
      <c r="D319" s="201" t="s">
        <v>132</v>
      </c>
      <c r="E319" s="202" t="s">
        <v>254</v>
      </c>
      <c r="F319" s="203" t="s">
        <v>255</v>
      </c>
      <c r="G319" s="204" t="s">
        <v>170</v>
      </c>
      <c r="H319" s="205">
        <v>40.005000000000003</v>
      </c>
      <c r="I319" s="206"/>
      <c r="J319" s="207">
        <f t="shared" si="30"/>
        <v>0</v>
      </c>
      <c r="K319" s="203" t="s">
        <v>136</v>
      </c>
      <c r="L319" s="59"/>
      <c r="M319" s="208" t="s">
        <v>21</v>
      </c>
      <c r="N319" s="209" t="s">
        <v>43</v>
      </c>
      <c r="O319" s="40"/>
      <c r="P319" s="210">
        <f t="shared" si="31"/>
        <v>0</v>
      </c>
      <c r="Q319" s="210">
        <v>0</v>
      </c>
      <c r="R319" s="210">
        <f t="shared" si="32"/>
        <v>0</v>
      </c>
      <c r="S319" s="210">
        <v>0</v>
      </c>
      <c r="T319" s="211">
        <f t="shared" si="33"/>
        <v>0</v>
      </c>
      <c r="AR319" s="22" t="s">
        <v>85</v>
      </c>
      <c r="AT319" s="22" t="s">
        <v>132</v>
      </c>
      <c r="AU319" s="22" t="s">
        <v>81</v>
      </c>
      <c r="AY319" s="22" t="s">
        <v>129</v>
      </c>
      <c r="BE319" s="212">
        <f t="shared" si="34"/>
        <v>0</v>
      </c>
      <c r="BF319" s="212">
        <f t="shared" si="35"/>
        <v>0</v>
      </c>
      <c r="BG319" s="212">
        <f t="shared" si="36"/>
        <v>0</v>
      </c>
      <c r="BH319" s="212">
        <f t="shared" si="37"/>
        <v>0</v>
      </c>
      <c r="BI319" s="212">
        <f t="shared" si="38"/>
        <v>0</v>
      </c>
      <c r="BJ319" s="22" t="s">
        <v>79</v>
      </c>
      <c r="BK319" s="212">
        <f t="shared" si="39"/>
        <v>0</v>
      </c>
      <c r="BL319" s="22" t="s">
        <v>85</v>
      </c>
      <c r="BM319" s="22" t="s">
        <v>528</v>
      </c>
    </row>
    <row r="320" spans="2:65" s="11" customFormat="1" ht="29.85" customHeight="1">
      <c r="B320" s="185"/>
      <c r="C320" s="186"/>
      <c r="D320" s="187" t="s">
        <v>71</v>
      </c>
      <c r="E320" s="199" t="s">
        <v>529</v>
      </c>
      <c r="F320" s="199" t="s">
        <v>530</v>
      </c>
      <c r="G320" s="186"/>
      <c r="H320" s="186"/>
      <c r="I320" s="189"/>
      <c r="J320" s="200">
        <f>BK320</f>
        <v>0</v>
      </c>
      <c r="K320" s="186"/>
      <c r="L320" s="191"/>
      <c r="M320" s="192"/>
      <c r="N320" s="193"/>
      <c r="O320" s="193"/>
      <c r="P320" s="194">
        <f>SUM(P321:P331)</f>
        <v>0</v>
      </c>
      <c r="Q320" s="193"/>
      <c r="R320" s="194">
        <f>SUM(R321:R331)</f>
        <v>131.74433999999999</v>
      </c>
      <c r="S320" s="193"/>
      <c r="T320" s="195">
        <f>SUM(T321:T331)</f>
        <v>0</v>
      </c>
      <c r="AR320" s="196" t="s">
        <v>79</v>
      </c>
      <c r="AT320" s="197" t="s">
        <v>71</v>
      </c>
      <c r="AU320" s="197" t="s">
        <v>79</v>
      </c>
      <c r="AY320" s="196" t="s">
        <v>129</v>
      </c>
      <c r="BK320" s="198">
        <f>SUM(BK321:BK331)</f>
        <v>0</v>
      </c>
    </row>
    <row r="321" spans="2:65" s="1" customFormat="1" ht="25.5" customHeight="1">
      <c r="B321" s="39"/>
      <c r="C321" s="201" t="s">
        <v>531</v>
      </c>
      <c r="D321" s="201" t="s">
        <v>132</v>
      </c>
      <c r="E321" s="202" t="s">
        <v>239</v>
      </c>
      <c r="F321" s="203" t="s">
        <v>240</v>
      </c>
      <c r="G321" s="204" t="s">
        <v>135</v>
      </c>
      <c r="H321" s="205">
        <v>294</v>
      </c>
      <c r="I321" s="206"/>
      <c r="J321" s="207">
        <f>ROUND(I321*H321,2)</f>
        <v>0</v>
      </c>
      <c r="K321" s="203" t="s">
        <v>136</v>
      </c>
      <c r="L321" s="59"/>
      <c r="M321" s="208" t="s">
        <v>21</v>
      </c>
      <c r="N321" s="209" t="s">
        <v>43</v>
      </c>
      <c r="O321" s="40"/>
      <c r="P321" s="210">
        <f>O321*H321</f>
        <v>0</v>
      </c>
      <c r="Q321" s="210">
        <v>8.3500000000000005E-2</v>
      </c>
      <c r="R321" s="210">
        <f>Q321*H321</f>
        <v>24.549000000000003</v>
      </c>
      <c r="S321" s="210">
        <v>0</v>
      </c>
      <c r="T321" s="211">
        <f>S321*H321</f>
        <v>0</v>
      </c>
      <c r="AR321" s="22" t="s">
        <v>85</v>
      </c>
      <c r="AT321" s="22" t="s">
        <v>132</v>
      </c>
      <c r="AU321" s="22" t="s">
        <v>81</v>
      </c>
      <c r="AY321" s="22" t="s">
        <v>129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22" t="s">
        <v>79</v>
      </c>
      <c r="BK321" s="212">
        <f>ROUND(I321*H321,2)</f>
        <v>0</v>
      </c>
      <c r="BL321" s="22" t="s">
        <v>85</v>
      </c>
      <c r="BM321" s="22" t="s">
        <v>532</v>
      </c>
    </row>
    <row r="322" spans="2:65" s="1" customFormat="1" ht="16.5" customHeight="1">
      <c r="B322" s="39"/>
      <c r="C322" s="225" t="s">
        <v>533</v>
      </c>
      <c r="D322" s="225" t="s">
        <v>167</v>
      </c>
      <c r="E322" s="226" t="s">
        <v>243</v>
      </c>
      <c r="F322" s="227" t="s">
        <v>244</v>
      </c>
      <c r="G322" s="228" t="s">
        <v>245</v>
      </c>
      <c r="H322" s="229">
        <v>98.98</v>
      </c>
      <c r="I322" s="230"/>
      <c r="J322" s="231">
        <f>ROUND(I322*H322,2)</f>
        <v>0</v>
      </c>
      <c r="K322" s="227" t="s">
        <v>136</v>
      </c>
      <c r="L322" s="232"/>
      <c r="M322" s="233" t="s">
        <v>21</v>
      </c>
      <c r="N322" s="234" t="s">
        <v>43</v>
      </c>
      <c r="O322" s="40"/>
      <c r="P322" s="210">
        <f>O322*H322</f>
        <v>0</v>
      </c>
      <c r="Q322" s="210">
        <v>1.083</v>
      </c>
      <c r="R322" s="210">
        <f>Q322*H322</f>
        <v>107.19534</v>
      </c>
      <c r="S322" s="210">
        <v>0</v>
      </c>
      <c r="T322" s="211">
        <f>S322*H322</f>
        <v>0</v>
      </c>
      <c r="AR322" s="22" t="s">
        <v>166</v>
      </c>
      <c r="AT322" s="22" t="s">
        <v>167</v>
      </c>
      <c r="AU322" s="22" t="s">
        <v>81</v>
      </c>
      <c r="AY322" s="22" t="s">
        <v>129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22" t="s">
        <v>79</v>
      </c>
      <c r="BK322" s="212">
        <f>ROUND(I322*H322,2)</f>
        <v>0</v>
      </c>
      <c r="BL322" s="22" t="s">
        <v>85</v>
      </c>
      <c r="BM322" s="22" t="s">
        <v>534</v>
      </c>
    </row>
    <row r="323" spans="2:65" s="12" customFormat="1" ht="13.5">
      <c r="B323" s="213"/>
      <c r="C323" s="214"/>
      <c r="D323" s="215" t="s">
        <v>149</v>
      </c>
      <c r="E323" s="214"/>
      <c r="F323" s="217" t="s">
        <v>535</v>
      </c>
      <c r="G323" s="214"/>
      <c r="H323" s="218">
        <v>98.98</v>
      </c>
      <c r="I323" s="219"/>
      <c r="J323" s="214"/>
      <c r="K323" s="214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149</v>
      </c>
      <c r="AU323" s="224" t="s">
        <v>81</v>
      </c>
      <c r="AV323" s="12" t="s">
        <v>81</v>
      </c>
      <c r="AW323" s="12" t="s">
        <v>6</v>
      </c>
      <c r="AX323" s="12" t="s">
        <v>79</v>
      </c>
      <c r="AY323" s="224" t="s">
        <v>129</v>
      </c>
    </row>
    <row r="324" spans="2:65" s="1" customFormat="1" ht="25.5" customHeight="1">
      <c r="B324" s="39"/>
      <c r="C324" s="201" t="s">
        <v>536</v>
      </c>
      <c r="D324" s="201" t="s">
        <v>132</v>
      </c>
      <c r="E324" s="202" t="s">
        <v>138</v>
      </c>
      <c r="F324" s="203" t="s">
        <v>139</v>
      </c>
      <c r="G324" s="204" t="s">
        <v>135</v>
      </c>
      <c r="H324" s="205">
        <v>294</v>
      </c>
      <c r="I324" s="206"/>
      <c r="J324" s="207">
        <f>ROUND(I324*H324,2)</f>
        <v>0</v>
      </c>
      <c r="K324" s="203" t="s">
        <v>136</v>
      </c>
      <c r="L324" s="59"/>
      <c r="M324" s="208" t="s">
        <v>21</v>
      </c>
      <c r="N324" s="209" t="s">
        <v>43</v>
      </c>
      <c r="O324" s="40"/>
      <c r="P324" s="210">
        <f>O324*H324</f>
        <v>0</v>
      </c>
      <c r="Q324" s="210">
        <v>0</v>
      </c>
      <c r="R324" s="210">
        <f>Q324*H324</f>
        <v>0</v>
      </c>
      <c r="S324" s="210">
        <v>0</v>
      </c>
      <c r="T324" s="211">
        <f>S324*H324</f>
        <v>0</v>
      </c>
      <c r="AR324" s="22" t="s">
        <v>85</v>
      </c>
      <c r="AT324" s="22" t="s">
        <v>132</v>
      </c>
      <c r="AU324" s="22" t="s">
        <v>81</v>
      </c>
      <c r="AY324" s="22" t="s">
        <v>129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22" t="s">
        <v>79</v>
      </c>
      <c r="BK324" s="212">
        <f>ROUND(I324*H324,2)</f>
        <v>0</v>
      </c>
      <c r="BL324" s="22" t="s">
        <v>85</v>
      </c>
      <c r="BM324" s="22" t="s">
        <v>537</v>
      </c>
    </row>
    <row r="325" spans="2:65" s="1" customFormat="1" ht="38.25" customHeight="1">
      <c r="B325" s="39"/>
      <c r="C325" s="201" t="s">
        <v>538</v>
      </c>
      <c r="D325" s="201" t="s">
        <v>132</v>
      </c>
      <c r="E325" s="202" t="s">
        <v>145</v>
      </c>
      <c r="F325" s="203" t="s">
        <v>146</v>
      </c>
      <c r="G325" s="204" t="s">
        <v>147</v>
      </c>
      <c r="H325" s="205">
        <v>117.6</v>
      </c>
      <c r="I325" s="206"/>
      <c r="J325" s="207">
        <f>ROUND(I325*H325,2)</f>
        <v>0</v>
      </c>
      <c r="K325" s="203" t="s">
        <v>136</v>
      </c>
      <c r="L325" s="59"/>
      <c r="M325" s="208" t="s">
        <v>21</v>
      </c>
      <c r="N325" s="209" t="s">
        <v>43</v>
      </c>
      <c r="O325" s="40"/>
      <c r="P325" s="210">
        <f>O325*H325</f>
        <v>0</v>
      </c>
      <c r="Q325" s="210">
        <v>0</v>
      </c>
      <c r="R325" s="210">
        <f>Q325*H325</f>
        <v>0</v>
      </c>
      <c r="S325" s="210">
        <v>0</v>
      </c>
      <c r="T325" s="211">
        <f>S325*H325</f>
        <v>0</v>
      </c>
      <c r="AR325" s="22" t="s">
        <v>85</v>
      </c>
      <c r="AT325" s="22" t="s">
        <v>132</v>
      </c>
      <c r="AU325" s="22" t="s">
        <v>81</v>
      </c>
      <c r="AY325" s="22" t="s">
        <v>129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22" t="s">
        <v>79</v>
      </c>
      <c r="BK325" s="212">
        <f>ROUND(I325*H325,2)</f>
        <v>0</v>
      </c>
      <c r="BL325" s="22" t="s">
        <v>85</v>
      </c>
      <c r="BM325" s="22" t="s">
        <v>539</v>
      </c>
    </row>
    <row r="326" spans="2:65" s="12" customFormat="1" ht="13.5">
      <c r="B326" s="213"/>
      <c r="C326" s="214"/>
      <c r="D326" s="215" t="s">
        <v>149</v>
      </c>
      <c r="E326" s="216" t="s">
        <v>21</v>
      </c>
      <c r="F326" s="217" t="s">
        <v>540</v>
      </c>
      <c r="G326" s="214"/>
      <c r="H326" s="218">
        <v>117.6</v>
      </c>
      <c r="I326" s="219"/>
      <c r="J326" s="214"/>
      <c r="K326" s="214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149</v>
      </c>
      <c r="AU326" s="224" t="s">
        <v>81</v>
      </c>
      <c r="AV326" s="12" t="s">
        <v>81</v>
      </c>
      <c r="AW326" s="12" t="s">
        <v>35</v>
      </c>
      <c r="AX326" s="12" t="s">
        <v>79</v>
      </c>
      <c r="AY326" s="224" t="s">
        <v>129</v>
      </c>
    </row>
    <row r="327" spans="2:65" s="1" customFormat="1" ht="38.25" customHeight="1">
      <c r="B327" s="39"/>
      <c r="C327" s="201" t="s">
        <v>541</v>
      </c>
      <c r="D327" s="201" t="s">
        <v>132</v>
      </c>
      <c r="E327" s="202" t="s">
        <v>152</v>
      </c>
      <c r="F327" s="203" t="s">
        <v>153</v>
      </c>
      <c r="G327" s="204" t="s">
        <v>147</v>
      </c>
      <c r="H327" s="205">
        <v>35.28</v>
      </c>
      <c r="I327" s="206"/>
      <c r="J327" s="207">
        <f>ROUND(I327*H327,2)</f>
        <v>0</v>
      </c>
      <c r="K327" s="203" t="s">
        <v>136</v>
      </c>
      <c r="L327" s="59"/>
      <c r="M327" s="208" t="s">
        <v>21</v>
      </c>
      <c r="N327" s="209" t="s">
        <v>43</v>
      </c>
      <c r="O327" s="40"/>
      <c r="P327" s="210">
        <f>O327*H327</f>
        <v>0</v>
      </c>
      <c r="Q327" s="210">
        <v>0</v>
      </c>
      <c r="R327" s="210">
        <f>Q327*H327</f>
        <v>0</v>
      </c>
      <c r="S327" s="210">
        <v>0</v>
      </c>
      <c r="T327" s="211">
        <f>S327*H327</f>
        <v>0</v>
      </c>
      <c r="AR327" s="22" t="s">
        <v>85</v>
      </c>
      <c r="AT327" s="22" t="s">
        <v>132</v>
      </c>
      <c r="AU327" s="22" t="s">
        <v>81</v>
      </c>
      <c r="AY327" s="22" t="s">
        <v>129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22" t="s">
        <v>79</v>
      </c>
      <c r="BK327" s="212">
        <f>ROUND(I327*H327,2)</f>
        <v>0</v>
      </c>
      <c r="BL327" s="22" t="s">
        <v>85</v>
      </c>
      <c r="BM327" s="22" t="s">
        <v>542</v>
      </c>
    </row>
    <row r="328" spans="2:65" s="12" customFormat="1" ht="13.5">
      <c r="B328" s="213"/>
      <c r="C328" s="214"/>
      <c r="D328" s="215" t="s">
        <v>149</v>
      </c>
      <c r="E328" s="214"/>
      <c r="F328" s="217" t="s">
        <v>543</v>
      </c>
      <c r="G328" s="214"/>
      <c r="H328" s="218">
        <v>35.28</v>
      </c>
      <c r="I328" s="219"/>
      <c r="J328" s="214"/>
      <c r="K328" s="214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149</v>
      </c>
      <c r="AU328" s="224" t="s">
        <v>81</v>
      </c>
      <c r="AV328" s="12" t="s">
        <v>81</v>
      </c>
      <c r="AW328" s="12" t="s">
        <v>6</v>
      </c>
      <c r="AX328" s="12" t="s">
        <v>79</v>
      </c>
      <c r="AY328" s="224" t="s">
        <v>129</v>
      </c>
    </row>
    <row r="329" spans="2:65" s="1" customFormat="1" ht="38.25" customHeight="1">
      <c r="B329" s="39"/>
      <c r="C329" s="201" t="s">
        <v>544</v>
      </c>
      <c r="D329" s="201" t="s">
        <v>132</v>
      </c>
      <c r="E329" s="202" t="s">
        <v>157</v>
      </c>
      <c r="F329" s="203" t="s">
        <v>158</v>
      </c>
      <c r="G329" s="204" t="s">
        <v>147</v>
      </c>
      <c r="H329" s="205">
        <v>117.6</v>
      </c>
      <c r="I329" s="206"/>
      <c r="J329" s="207">
        <f>ROUND(I329*H329,2)</f>
        <v>0</v>
      </c>
      <c r="K329" s="203" t="s">
        <v>136</v>
      </c>
      <c r="L329" s="59"/>
      <c r="M329" s="208" t="s">
        <v>21</v>
      </c>
      <c r="N329" s="209" t="s">
        <v>43</v>
      </c>
      <c r="O329" s="40"/>
      <c r="P329" s="210">
        <f>O329*H329</f>
        <v>0</v>
      </c>
      <c r="Q329" s="210">
        <v>0</v>
      </c>
      <c r="R329" s="210">
        <f>Q329*H329</f>
        <v>0</v>
      </c>
      <c r="S329" s="210">
        <v>0</v>
      </c>
      <c r="T329" s="211">
        <f>S329*H329</f>
        <v>0</v>
      </c>
      <c r="AR329" s="22" t="s">
        <v>85</v>
      </c>
      <c r="AT329" s="22" t="s">
        <v>132</v>
      </c>
      <c r="AU329" s="22" t="s">
        <v>81</v>
      </c>
      <c r="AY329" s="22" t="s">
        <v>129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22" t="s">
        <v>79</v>
      </c>
      <c r="BK329" s="212">
        <f>ROUND(I329*H329,2)</f>
        <v>0</v>
      </c>
      <c r="BL329" s="22" t="s">
        <v>85</v>
      </c>
      <c r="BM329" s="22" t="s">
        <v>545</v>
      </c>
    </row>
    <row r="330" spans="2:65" s="1" customFormat="1" ht="25.5" customHeight="1">
      <c r="B330" s="39"/>
      <c r="C330" s="201" t="s">
        <v>546</v>
      </c>
      <c r="D330" s="201" t="s">
        <v>132</v>
      </c>
      <c r="E330" s="202" t="s">
        <v>190</v>
      </c>
      <c r="F330" s="203" t="s">
        <v>191</v>
      </c>
      <c r="G330" s="204" t="s">
        <v>135</v>
      </c>
      <c r="H330" s="205">
        <v>294</v>
      </c>
      <c r="I330" s="206"/>
      <c r="J330" s="207">
        <f>ROUND(I330*H330,2)</f>
        <v>0</v>
      </c>
      <c r="K330" s="203" t="s">
        <v>136</v>
      </c>
      <c r="L330" s="59"/>
      <c r="M330" s="208" t="s">
        <v>21</v>
      </c>
      <c r="N330" s="209" t="s">
        <v>43</v>
      </c>
      <c r="O330" s="40"/>
      <c r="P330" s="210">
        <f>O330*H330</f>
        <v>0</v>
      </c>
      <c r="Q330" s="210">
        <v>0</v>
      </c>
      <c r="R330" s="210">
        <f>Q330*H330</f>
        <v>0</v>
      </c>
      <c r="S330" s="210">
        <v>0</v>
      </c>
      <c r="T330" s="211">
        <f>S330*H330</f>
        <v>0</v>
      </c>
      <c r="AR330" s="22" t="s">
        <v>85</v>
      </c>
      <c r="AT330" s="22" t="s">
        <v>132</v>
      </c>
      <c r="AU330" s="22" t="s">
        <v>81</v>
      </c>
      <c r="AY330" s="22" t="s">
        <v>129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22" t="s">
        <v>79</v>
      </c>
      <c r="BK330" s="212">
        <f>ROUND(I330*H330,2)</f>
        <v>0</v>
      </c>
      <c r="BL330" s="22" t="s">
        <v>85</v>
      </c>
      <c r="BM330" s="22" t="s">
        <v>547</v>
      </c>
    </row>
    <row r="331" spans="2:65" s="1" customFormat="1" ht="25.5" customHeight="1">
      <c r="B331" s="39"/>
      <c r="C331" s="201" t="s">
        <v>548</v>
      </c>
      <c r="D331" s="201" t="s">
        <v>132</v>
      </c>
      <c r="E331" s="202" t="s">
        <v>254</v>
      </c>
      <c r="F331" s="203" t="s">
        <v>255</v>
      </c>
      <c r="G331" s="204" t="s">
        <v>170</v>
      </c>
      <c r="H331" s="205">
        <v>131.744</v>
      </c>
      <c r="I331" s="206"/>
      <c r="J331" s="207">
        <f>ROUND(I331*H331,2)</f>
        <v>0</v>
      </c>
      <c r="K331" s="203" t="s">
        <v>136</v>
      </c>
      <c r="L331" s="59"/>
      <c r="M331" s="208" t="s">
        <v>21</v>
      </c>
      <c r="N331" s="209" t="s">
        <v>43</v>
      </c>
      <c r="O331" s="40"/>
      <c r="P331" s="210">
        <f>O331*H331</f>
        <v>0</v>
      </c>
      <c r="Q331" s="210">
        <v>0</v>
      </c>
      <c r="R331" s="210">
        <f>Q331*H331</f>
        <v>0</v>
      </c>
      <c r="S331" s="210">
        <v>0</v>
      </c>
      <c r="T331" s="211">
        <f>S331*H331</f>
        <v>0</v>
      </c>
      <c r="AR331" s="22" t="s">
        <v>85</v>
      </c>
      <c r="AT331" s="22" t="s">
        <v>132</v>
      </c>
      <c r="AU331" s="22" t="s">
        <v>81</v>
      </c>
      <c r="AY331" s="22" t="s">
        <v>129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22" t="s">
        <v>79</v>
      </c>
      <c r="BK331" s="212">
        <f>ROUND(I331*H331,2)</f>
        <v>0</v>
      </c>
      <c r="BL331" s="22" t="s">
        <v>85</v>
      </c>
      <c r="BM331" s="22" t="s">
        <v>549</v>
      </c>
    </row>
    <row r="332" spans="2:65" s="11" customFormat="1" ht="29.85" customHeight="1">
      <c r="B332" s="185"/>
      <c r="C332" s="186"/>
      <c r="D332" s="187" t="s">
        <v>71</v>
      </c>
      <c r="E332" s="199" t="s">
        <v>550</v>
      </c>
      <c r="F332" s="199" t="s">
        <v>551</v>
      </c>
      <c r="G332" s="186"/>
      <c r="H332" s="186"/>
      <c r="I332" s="189"/>
      <c r="J332" s="200">
        <f>BK332</f>
        <v>0</v>
      </c>
      <c r="K332" s="186"/>
      <c r="L332" s="191"/>
      <c r="M332" s="192"/>
      <c r="N332" s="193"/>
      <c r="O332" s="193"/>
      <c r="P332" s="194">
        <f>SUM(P333:P355)</f>
        <v>0</v>
      </c>
      <c r="Q332" s="193"/>
      <c r="R332" s="194">
        <f>SUM(R333:R355)</f>
        <v>0</v>
      </c>
      <c r="S332" s="193"/>
      <c r="T332" s="195">
        <f>SUM(T333:T355)</f>
        <v>0</v>
      </c>
      <c r="AR332" s="196" t="s">
        <v>79</v>
      </c>
      <c r="AT332" s="197" t="s">
        <v>71</v>
      </c>
      <c r="AU332" s="197" t="s">
        <v>79</v>
      </c>
      <c r="AY332" s="196" t="s">
        <v>129</v>
      </c>
      <c r="BK332" s="198">
        <f>SUM(BK333:BK355)</f>
        <v>0</v>
      </c>
    </row>
    <row r="333" spans="2:65" s="1" customFormat="1" ht="25.5" customHeight="1">
      <c r="B333" s="39"/>
      <c r="C333" s="201" t="s">
        <v>552</v>
      </c>
      <c r="D333" s="201" t="s">
        <v>132</v>
      </c>
      <c r="E333" s="202" t="s">
        <v>133</v>
      </c>
      <c r="F333" s="203" t="s">
        <v>134</v>
      </c>
      <c r="G333" s="204" t="s">
        <v>135</v>
      </c>
      <c r="H333" s="205">
        <v>1024.52</v>
      </c>
      <c r="I333" s="206"/>
      <c r="J333" s="207">
        <f>ROUND(I333*H333,2)</f>
        <v>0</v>
      </c>
      <c r="K333" s="203" t="s">
        <v>136</v>
      </c>
      <c r="L333" s="59"/>
      <c r="M333" s="208" t="s">
        <v>21</v>
      </c>
      <c r="N333" s="209" t="s">
        <v>43</v>
      </c>
      <c r="O333" s="40"/>
      <c r="P333" s="210">
        <f>O333*H333</f>
        <v>0</v>
      </c>
      <c r="Q333" s="210">
        <v>0</v>
      </c>
      <c r="R333" s="210">
        <f>Q333*H333</f>
        <v>0</v>
      </c>
      <c r="S333" s="210">
        <v>0</v>
      </c>
      <c r="T333" s="211">
        <f>S333*H333</f>
        <v>0</v>
      </c>
      <c r="AR333" s="22" t="s">
        <v>85</v>
      </c>
      <c r="AT333" s="22" t="s">
        <v>132</v>
      </c>
      <c r="AU333" s="22" t="s">
        <v>81</v>
      </c>
      <c r="AY333" s="22" t="s">
        <v>129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22" t="s">
        <v>79</v>
      </c>
      <c r="BK333" s="212">
        <f>ROUND(I333*H333,2)</f>
        <v>0</v>
      </c>
      <c r="BL333" s="22" t="s">
        <v>85</v>
      </c>
      <c r="BM333" s="22" t="s">
        <v>553</v>
      </c>
    </row>
    <row r="334" spans="2:65" s="1" customFormat="1" ht="25.5" customHeight="1">
      <c r="B334" s="39"/>
      <c r="C334" s="201" t="s">
        <v>554</v>
      </c>
      <c r="D334" s="201" t="s">
        <v>132</v>
      </c>
      <c r="E334" s="202" t="s">
        <v>138</v>
      </c>
      <c r="F334" s="203" t="s">
        <v>139</v>
      </c>
      <c r="G334" s="204" t="s">
        <v>135</v>
      </c>
      <c r="H334" s="205">
        <v>1126.972</v>
      </c>
      <c r="I334" s="206"/>
      <c r="J334" s="207">
        <f>ROUND(I334*H334,2)</f>
        <v>0</v>
      </c>
      <c r="K334" s="203" t="s">
        <v>136</v>
      </c>
      <c r="L334" s="59"/>
      <c r="M334" s="208" t="s">
        <v>21</v>
      </c>
      <c r="N334" s="209" t="s">
        <v>43</v>
      </c>
      <c r="O334" s="40"/>
      <c r="P334" s="210">
        <f>O334*H334</f>
        <v>0</v>
      </c>
      <c r="Q334" s="210">
        <v>0</v>
      </c>
      <c r="R334" s="210">
        <f>Q334*H334</f>
        <v>0</v>
      </c>
      <c r="S334" s="210">
        <v>0</v>
      </c>
      <c r="T334" s="211">
        <f>S334*H334</f>
        <v>0</v>
      </c>
      <c r="AR334" s="22" t="s">
        <v>85</v>
      </c>
      <c r="AT334" s="22" t="s">
        <v>132</v>
      </c>
      <c r="AU334" s="22" t="s">
        <v>81</v>
      </c>
      <c r="AY334" s="22" t="s">
        <v>129</v>
      </c>
      <c r="BE334" s="212">
        <f>IF(N334="základní",J334,0)</f>
        <v>0</v>
      </c>
      <c r="BF334" s="212">
        <f>IF(N334="snížená",J334,0)</f>
        <v>0</v>
      </c>
      <c r="BG334" s="212">
        <f>IF(N334="zákl. přenesená",J334,0)</f>
        <v>0</v>
      </c>
      <c r="BH334" s="212">
        <f>IF(N334="sníž. přenesená",J334,0)</f>
        <v>0</v>
      </c>
      <c r="BI334" s="212">
        <f>IF(N334="nulová",J334,0)</f>
        <v>0</v>
      </c>
      <c r="BJ334" s="22" t="s">
        <v>79</v>
      </c>
      <c r="BK334" s="212">
        <f>ROUND(I334*H334,2)</f>
        <v>0</v>
      </c>
      <c r="BL334" s="22" t="s">
        <v>85</v>
      </c>
      <c r="BM334" s="22" t="s">
        <v>555</v>
      </c>
    </row>
    <row r="335" spans="2:65" s="1" customFormat="1" ht="25.5" customHeight="1">
      <c r="B335" s="39"/>
      <c r="C335" s="201" t="s">
        <v>556</v>
      </c>
      <c r="D335" s="201" t="s">
        <v>132</v>
      </c>
      <c r="E335" s="202" t="s">
        <v>142</v>
      </c>
      <c r="F335" s="203" t="s">
        <v>143</v>
      </c>
      <c r="G335" s="204" t="s">
        <v>135</v>
      </c>
      <c r="H335" s="205">
        <v>1331.876</v>
      </c>
      <c r="I335" s="206"/>
      <c r="J335" s="207">
        <f>ROUND(I335*H335,2)</f>
        <v>0</v>
      </c>
      <c r="K335" s="203" t="s">
        <v>136</v>
      </c>
      <c r="L335" s="59"/>
      <c r="M335" s="208" t="s">
        <v>21</v>
      </c>
      <c r="N335" s="209" t="s">
        <v>43</v>
      </c>
      <c r="O335" s="40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AR335" s="22" t="s">
        <v>85</v>
      </c>
      <c r="AT335" s="22" t="s">
        <v>132</v>
      </c>
      <c r="AU335" s="22" t="s">
        <v>81</v>
      </c>
      <c r="AY335" s="22" t="s">
        <v>129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22" t="s">
        <v>79</v>
      </c>
      <c r="BK335" s="212">
        <f>ROUND(I335*H335,2)</f>
        <v>0</v>
      </c>
      <c r="BL335" s="22" t="s">
        <v>85</v>
      </c>
      <c r="BM335" s="22" t="s">
        <v>557</v>
      </c>
    </row>
    <row r="336" spans="2:65" s="1" customFormat="1" ht="38.25" customHeight="1">
      <c r="B336" s="39"/>
      <c r="C336" s="201" t="s">
        <v>558</v>
      </c>
      <c r="D336" s="201" t="s">
        <v>132</v>
      </c>
      <c r="E336" s="202" t="s">
        <v>145</v>
      </c>
      <c r="F336" s="203" t="s">
        <v>146</v>
      </c>
      <c r="G336" s="204" t="s">
        <v>147</v>
      </c>
      <c r="H336" s="205">
        <v>426.2</v>
      </c>
      <c r="I336" s="206"/>
      <c r="J336" s="207">
        <f>ROUND(I336*H336,2)</f>
        <v>0</v>
      </c>
      <c r="K336" s="203" t="s">
        <v>136</v>
      </c>
      <c r="L336" s="59"/>
      <c r="M336" s="208" t="s">
        <v>21</v>
      </c>
      <c r="N336" s="209" t="s">
        <v>43</v>
      </c>
      <c r="O336" s="40"/>
      <c r="P336" s="210">
        <f>O336*H336</f>
        <v>0</v>
      </c>
      <c r="Q336" s="210">
        <v>0</v>
      </c>
      <c r="R336" s="210">
        <f>Q336*H336</f>
        <v>0</v>
      </c>
      <c r="S336" s="210">
        <v>0</v>
      </c>
      <c r="T336" s="211">
        <f>S336*H336</f>
        <v>0</v>
      </c>
      <c r="AR336" s="22" t="s">
        <v>85</v>
      </c>
      <c r="AT336" s="22" t="s">
        <v>132</v>
      </c>
      <c r="AU336" s="22" t="s">
        <v>81</v>
      </c>
      <c r="AY336" s="22" t="s">
        <v>129</v>
      </c>
      <c r="BE336" s="212">
        <f>IF(N336="základní",J336,0)</f>
        <v>0</v>
      </c>
      <c r="BF336" s="212">
        <f>IF(N336="snížená",J336,0)</f>
        <v>0</v>
      </c>
      <c r="BG336" s="212">
        <f>IF(N336="zákl. přenesená",J336,0)</f>
        <v>0</v>
      </c>
      <c r="BH336" s="212">
        <f>IF(N336="sníž. přenesená",J336,0)</f>
        <v>0</v>
      </c>
      <c r="BI336" s="212">
        <f>IF(N336="nulová",J336,0)</f>
        <v>0</v>
      </c>
      <c r="BJ336" s="22" t="s">
        <v>79</v>
      </c>
      <c r="BK336" s="212">
        <f>ROUND(I336*H336,2)</f>
        <v>0</v>
      </c>
      <c r="BL336" s="22" t="s">
        <v>85</v>
      </c>
      <c r="BM336" s="22" t="s">
        <v>559</v>
      </c>
    </row>
    <row r="337" spans="2:65" s="12" customFormat="1" ht="13.5">
      <c r="B337" s="213"/>
      <c r="C337" s="214"/>
      <c r="D337" s="215" t="s">
        <v>149</v>
      </c>
      <c r="E337" s="216" t="s">
        <v>21</v>
      </c>
      <c r="F337" s="217" t="s">
        <v>560</v>
      </c>
      <c r="G337" s="214"/>
      <c r="H337" s="218">
        <v>426.2</v>
      </c>
      <c r="I337" s="219"/>
      <c r="J337" s="214"/>
      <c r="K337" s="214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149</v>
      </c>
      <c r="AU337" s="224" t="s">
        <v>81</v>
      </c>
      <c r="AV337" s="12" t="s">
        <v>81</v>
      </c>
      <c r="AW337" s="12" t="s">
        <v>35</v>
      </c>
      <c r="AX337" s="12" t="s">
        <v>79</v>
      </c>
      <c r="AY337" s="224" t="s">
        <v>129</v>
      </c>
    </row>
    <row r="338" spans="2:65" s="1" customFormat="1" ht="38.25" customHeight="1">
      <c r="B338" s="39"/>
      <c r="C338" s="201" t="s">
        <v>561</v>
      </c>
      <c r="D338" s="201" t="s">
        <v>132</v>
      </c>
      <c r="E338" s="202" t="s">
        <v>152</v>
      </c>
      <c r="F338" s="203" t="s">
        <v>153</v>
      </c>
      <c r="G338" s="204" t="s">
        <v>147</v>
      </c>
      <c r="H338" s="205">
        <v>127.86</v>
      </c>
      <c r="I338" s="206"/>
      <c r="J338" s="207">
        <f>ROUND(I338*H338,2)</f>
        <v>0</v>
      </c>
      <c r="K338" s="203" t="s">
        <v>136</v>
      </c>
      <c r="L338" s="59"/>
      <c r="M338" s="208" t="s">
        <v>21</v>
      </c>
      <c r="N338" s="209" t="s">
        <v>43</v>
      </c>
      <c r="O338" s="40"/>
      <c r="P338" s="210">
        <f>O338*H338</f>
        <v>0</v>
      </c>
      <c r="Q338" s="210">
        <v>0</v>
      </c>
      <c r="R338" s="210">
        <f>Q338*H338</f>
        <v>0</v>
      </c>
      <c r="S338" s="210">
        <v>0</v>
      </c>
      <c r="T338" s="211">
        <f>S338*H338</f>
        <v>0</v>
      </c>
      <c r="AR338" s="22" t="s">
        <v>85</v>
      </c>
      <c r="AT338" s="22" t="s">
        <v>132</v>
      </c>
      <c r="AU338" s="22" t="s">
        <v>81</v>
      </c>
      <c r="AY338" s="22" t="s">
        <v>129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22" t="s">
        <v>79</v>
      </c>
      <c r="BK338" s="212">
        <f>ROUND(I338*H338,2)</f>
        <v>0</v>
      </c>
      <c r="BL338" s="22" t="s">
        <v>85</v>
      </c>
      <c r="BM338" s="22" t="s">
        <v>562</v>
      </c>
    </row>
    <row r="339" spans="2:65" s="12" customFormat="1" ht="13.5">
      <c r="B339" s="213"/>
      <c r="C339" s="214"/>
      <c r="D339" s="215" t="s">
        <v>149</v>
      </c>
      <c r="E339" s="214"/>
      <c r="F339" s="217" t="s">
        <v>563</v>
      </c>
      <c r="G339" s="214"/>
      <c r="H339" s="218">
        <v>127.86</v>
      </c>
      <c r="I339" s="219"/>
      <c r="J339" s="214"/>
      <c r="K339" s="214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149</v>
      </c>
      <c r="AU339" s="224" t="s">
        <v>81</v>
      </c>
      <c r="AV339" s="12" t="s">
        <v>81</v>
      </c>
      <c r="AW339" s="12" t="s">
        <v>6</v>
      </c>
      <c r="AX339" s="12" t="s">
        <v>79</v>
      </c>
      <c r="AY339" s="224" t="s">
        <v>129</v>
      </c>
    </row>
    <row r="340" spans="2:65" s="1" customFormat="1" ht="38.25" customHeight="1">
      <c r="B340" s="39"/>
      <c r="C340" s="201" t="s">
        <v>564</v>
      </c>
      <c r="D340" s="201" t="s">
        <v>132</v>
      </c>
      <c r="E340" s="202" t="s">
        <v>157</v>
      </c>
      <c r="F340" s="203" t="s">
        <v>158</v>
      </c>
      <c r="G340" s="204" t="s">
        <v>147</v>
      </c>
      <c r="H340" s="205">
        <v>370.84699999999998</v>
      </c>
      <c r="I340" s="206"/>
      <c r="J340" s="207">
        <f>ROUND(I340*H340,2)</f>
        <v>0</v>
      </c>
      <c r="K340" s="203" t="s">
        <v>136</v>
      </c>
      <c r="L340" s="59"/>
      <c r="M340" s="208" t="s">
        <v>21</v>
      </c>
      <c r="N340" s="209" t="s">
        <v>43</v>
      </c>
      <c r="O340" s="40"/>
      <c r="P340" s="210">
        <f>O340*H340</f>
        <v>0</v>
      </c>
      <c r="Q340" s="210">
        <v>0</v>
      </c>
      <c r="R340" s="210">
        <f>Q340*H340</f>
        <v>0</v>
      </c>
      <c r="S340" s="210">
        <v>0</v>
      </c>
      <c r="T340" s="211">
        <f>S340*H340</f>
        <v>0</v>
      </c>
      <c r="AR340" s="22" t="s">
        <v>85</v>
      </c>
      <c r="AT340" s="22" t="s">
        <v>132</v>
      </c>
      <c r="AU340" s="22" t="s">
        <v>81</v>
      </c>
      <c r="AY340" s="22" t="s">
        <v>129</v>
      </c>
      <c r="BE340" s="212">
        <f>IF(N340="základní",J340,0)</f>
        <v>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22" t="s">
        <v>79</v>
      </c>
      <c r="BK340" s="212">
        <f>ROUND(I340*H340,2)</f>
        <v>0</v>
      </c>
      <c r="BL340" s="22" t="s">
        <v>85</v>
      </c>
      <c r="BM340" s="22" t="s">
        <v>565</v>
      </c>
    </row>
    <row r="341" spans="2:65" s="12" customFormat="1" ht="13.5">
      <c r="B341" s="213"/>
      <c r="C341" s="214"/>
      <c r="D341" s="215" t="s">
        <v>149</v>
      </c>
      <c r="E341" s="216" t="s">
        <v>21</v>
      </c>
      <c r="F341" s="217" t="s">
        <v>566</v>
      </c>
      <c r="G341" s="214"/>
      <c r="H341" s="218">
        <v>370.84699999999998</v>
      </c>
      <c r="I341" s="219"/>
      <c r="J341" s="214"/>
      <c r="K341" s="214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149</v>
      </c>
      <c r="AU341" s="224" t="s">
        <v>81</v>
      </c>
      <c r="AV341" s="12" t="s">
        <v>81</v>
      </c>
      <c r="AW341" s="12" t="s">
        <v>35</v>
      </c>
      <c r="AX341" s="12" t="s">
        <v>79</v>
      </c>
      <c r="AY341" s="224" t="s">
        <v>129</v>
      </c>
    </row>
    <row r="342" spans="2:65" s="1" customFormat="1" ht="25.5" customHeight="1">
      <c r="B342" s="39"/>
      <c r="C342" s="201" t="s">
        <v>567</v>
      </c>
      <c r="D342" s="201" t="s">
        <v>132</v>
      </c>
      <c r="E342" s="202" t="s">
        <v>162</v>
      </c>
      <c r="F342" s="203" t="s">
        <v>163</v>
      </c>
      <c r="G342" s="204" t="s">
        <v>135</v>
      </c>
      <c r="H342" s="205">
        <v>1065.501</v>
      </c>
      <c r="I342" s="206"/>
      <c r="J342" s="207">
        <f>ROUND(I342*H342,2)</f>
        <v>0</v>
      </c>
      <c r="K342" s="203" t="s">
        <v>136</v>
      </c>
      <c r="L342" s="59"/>
      <c r="M342" s="208" t="s">
        <v>21</v>
      </c>
      <c r="N342" s="209" t="s">
        <v>43</v>
      </c>
      <c r="O342" s="40"/>
      <c r="P342" s="210">
        <f>O342*H342</f>
        <v>0</v>
      </c>
      <c r="Q342" s="210">
        <v>0</v>
      </c>
      <c r="R342" s="210">
        <f>Q342*H342</f>
        <v>0</v>
      </c>
      <c r="S342" s="210">
        <v>0</v>
      </c>
      <c r="T342" s="211">
        <f>S342*H342</f>
        <v>0</v>
      </c>
      <c r="AR342" s="22" t="s">
        <v>85</v>
      </c>
      <c r="AT342" s="22" t="s">
        <v>132</v>
      </c>
      <c r="AU342" s="22" t="s">
        <v>81</v>
      </c>
      <c r="AY342" s="22" t="s">
        <v>129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22" t="s">
        <v>79</v>
      </c>
      <c r="BK342" s="212">
        <f>ROUND(I342*H342,2)</f>
        <v>0</v>
      </c>
      <c r="BL342" s="22" t="s">
        <v>85</v>
      </c>
      <c r="BM342" s="22" t="s">
        <v>568</v>
      </c>
    </row>
    <row r="343" spans="2:65" s="12" customFormat="1" ht="13.5">
      <c r="B343" s="213"/>
      <c r="C343" s="214"/>
      <c r="D343" s="215" t="s">
        <v>149</v>
      </c>
      <c r="E343" s="216" t="s">
        <v>21</v>
      </c>
      <c r="F343" s="217" t="s">
        <v>569</v>
      </c>
      <c r="G343" s="214"/>
      <c r="H343" s="218">
        <v>1065.501</v>
      </c>
      <c r="I343" s="219"/>
      <c r="J343" s="214"/>
      <c r="K343" s="214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149</v>
      </c>
      <c r="AU343" s="224" t="s">
        <v>81</v>
      </c>
      <c r="AV343" s="12" t="s">
        <v>81</v>
      </c>
      <c r="AW343" s="12" t="s">
        <v>35</v>
      </c>
      <c r="AX343" s="12" t="s">
        <v>79</v>
      </c>
      <c r="AY343" s="224" t="s">
        <v>129</v>
      </c>
    </row>
    <row r="344" spans="2:65" s="1" customFormat="1" ht="16.5" customHeight="1">
      <c r="B344" s="39"/>
      <c r="C344" s="225" t="s">
        <v>570</v>
      </c>
      <c r="D344" s="225" t="s">
        <v>167</v>
      </c>
      <c r="E344" s="226" t="s">
        <v>168</v>
      </c>
      <c r="F344" s="227" t="s">
        <v>169</v>
      </c>
      <c r="G344" s="228" t="s">
        <v>170</v>
      </c>
      <c r="H344" s="229">
        <v>312.40499999999997</v>
      </c>
      <c r="I344" s="230"/>
      <c r="J344" s="231">
        <f>ROUND(I344*H344,2)</f>
        <v>0</v>
      </c>
      <c r="K344" s="227" t="s">
        <v>21</v>
      </c>
      <c r="L344" s="232"/>
      <c r="M344" s="233" t="s">
        <v>21</v>
      </c>
      <c r="N344" s="234" t="s">
        <v>43</v>
      </c>
      <c r="O344" s="40"/>
      <c r="P344" s="210">
        <f>O344*H344</f>
        <v>0</v>
      </c>
      <c r="Q344" s="210">
        <v>0</v>
      </c>
      <c r="R344" s="210">
        <f>Q344*H344</f>
        <v>0</v>
      </c>
      <c r="S344" s="210">
        <v>0</v>
      </c>
      <c r="T344" s="211">
        <f>S344*H344</f>
        <v>0</v>
      </c>
      <c r="AR344" s="22" t="s">
        <v>166</v>
      </c>
      <c r="AT344" s="22" t="s">
        <v>167</v>
      </c>
      <c r="AU344" s="22" t="s">
        <v>81</v>
      </c>
      <c r="AY344" s="22" t="s">
        <v>129</v>
      </c>
      <c r="BE344" s="212">
        <f>IF(N344="základní",J344,0)</f>
        <v>0</v>
      </c>
      <c r="BF344" s="212">
        <f>IF(N344="snížená",J344,0)</f>
        <v>0</v>
      </c>
      <c r="BG344" s="212">
        <f>IF(N344="zákl. přenesená",J344,0)</f>
        <v>0</v>
      </c>
      <c r="BH344" s="212">
        <f>IF(N344="sníž. přenesená",J344,0)</f>
        <v>0</v>
      </c>
      <c r="BI344" s="212">
        <f>IF(N344="nulová",J344,0)</f>
        <v>0</v>
      </c>
      <c r="BJ344" s="22" t="s">
        <v>79</v>
      </c>
      <c r="BK344" s="212">
        <f>ROUND(I344*H344,2)</f>
        <v>0</v>
      </c>
      <c r="BL344" s="22" t="s">
        <v>85</v>
      </c>
      <c r="BM344" s="22" t="s">
        <v>571</v>
      </c>
    </row>
    <row r="345" spans="2:65" s="1" customFormat="1" ht="27">
      <c r="B345" s="39"/>
      <c r="C345" s="61"/>
      <c r="D345" s="215" t="s">
        <v>172</v>
      </c>
      <c r="E345" s="61"/>
      <c r="F345" s="235" t="s">
        <v>173</v>
      </c>
      <c r="G345" s="61"/>
      <c r="H345" s="61"/>
      <c r="I345" s="170"/>
      <c r="J345" s="61"/>
      <c r="K345" s="61"/>
      <c r="L345" s="59"/>
      <c r="M345" s="236"/>
      <c r="N345" s="40"/>
      <c r="O345" s="40"/>
      <c r="P345" s="40"/>
      <c r="Q345" s="40"/>
      <c r="R345" s="40"/>
      <c r="S345" s="40"/>
      <c r="T345" s="76"/>
      <c r="AT345" s="22" t="s">
        <v>172</v>
      </c>
      <c r="AU345" s="22" t="s">
        <v>81</v>
      </c>
    </row>
    <row r="346" spans="2:65" s="12" customFormat="1" ht="13.5">
      <c r="B346" s="213"/>
      <c r="C346" s="214"/>
      <c r="D346" s="215" t="s">
        <v>149</v>
      </c>
      <c r="E346" s="216" t="s">
        <v>21</v>
      </c>
      <c r="F346" s="217" t="s">
        <v>572</v>
      </c>
      <c r="G346" s="214"/>
      <c r="H346" s="218">
        <v>312.40499999999997</v>
      </c>
      <c r="I346" s="219"/>
      <c r="J346" s="214"/>
      <c r="K346" s="214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149</v>
      </c>
      <c r="AU346" s="224" t="s">
        <v>81</v>
      </c>
      <c r="AV346" s="12" t="s">
        <v>81</v>
      </c>
      <c r="AW346" s="12" t="s">
        <v>35</v>
      </c>
      <c r="AX346" s="12" t="s">
        <v>79</v>
      </c>
      <c r="AY346" s="224" t="s">
        <v>129</v>
      </c>
    </row>
    <row r="347" spans="2:65" s="1" customFormat="1" ht="25.5" customHeight="1">
      <c r="B347" s="39"/>
      <c r="C347" s="201" t="s">
        <v>573</v>
      </c>
      <c r="D347" s="201" t="s">
        <v>132</v>
      </c>
      <c r="E347" s="202" t="s">
        <v>176</v>
      </c>
      <c r="F347" s="203" t="s">
        <v>177</v>
      </c>
      <c r="G347" s="204" t="s">
        <v>135</v>
      </c>
      <c r="H347" s="205">
        <v>1065.501</v>
      </c>
      <c r="I347" s="206"/>
      <c r="J347" s="207">
        <f>ROUND(I347*H347,2)</f>
        <v>0</v>
      </c>
      <c r="K347" s="203" t="s">
        <v>136</v>
      </c>
      <c r="L347" s="59"/>
      <c r="M347" s="208" t="s">
        <v>21</v>
      </c>
      <c r="N347" s="209" t="s">
        <v>43</v>
      </c>
      <c r="O347" s="40"/>
      <c r="P347" s="210">
        <f>O347*H347</f>
        <v>0</v>
      </c>
      <c r="Q347" s="210">
        <v>0</v>
      </c>
      <c r="R347" s="210">
        <f>Q347*H347</f>
        <v>0</v>
      </c>
      <c r="S347" s="210">
        <v>0</v>
      </c>
      <c r="T347" s="211">
        <f>S347*H347</f>
        <v>0</v>
      </c>
      <c r="AR347" s="22" t="s">
        <v>85</v>
      </c>
      <c r="AT347" s="22" t="s">
        <v>132</v>
      </c>
      <c r="AU347" s="22" t="s">
        <v>81</v>
      </c>
      <c r="AY347" s="22" t="s">
        <v>129</v>
      </c>
      <c r="BE347" s="212">
        <f>IF(N347="základní",J347,0)</f>
        <v>0</v>
      </c>
      <c r="BF347" s="212">
        <f>IF(N347="snížená",J347,0)</f>
        <v>0</v>
      </c>
      <c r="BG347" s="212">
        <f>IF(N347="zákl. přenesená",J347,0)</f>
        <v>0</v>
      </c>
      <c r="BH347" s="212">
        <f>IF(N347="sníž. přenesená",J347,0)</f>
        <v>0</v>
      </c>
      <c r="BI347" s="212">
        <f>IF(N347="nulová",J347,0)</f>
        <v>0</v>
      </c>
      <c r="BJ347" s="22" t="s">
        <v>79</v>
      </c>
      <c r="BK347" s="212">
        <f>ROUND(I347*H347,2)</f>
        <v>0</v>
      </c>
      <c r="BL347" s="22" t="s">
        <v>85</v>
      </c>
      <c r="BM347" s="22" t="s">
        <v>574</v>
      </c>
    </row>
    <row r="348" spans="2:65" s="12" customFormat="1" ht="13.5">
      <c r="B348" s="213"/>
      <c r="C348" s="214"/>
      <c r="D348" s="215" t="s">
        <v>149</v>
      </c>
      <c r="E348" s="216" t="s">
        <v>21</v>
      </c>
      <c r="F348" s="217" t="s">
        <v>569</v>
      </c>
      <c r="G348" s="214"/>
      <c r="H348" s="218">
        <v>1065.501</v>
      </c>
      <c r="I348" s="219"/>
      <c r="J348" s="214"/>
      <c r="K348" s="214"/>
      <c r="L348" s="220"/>
      <c r="M348" s="221"/>
      <c r="N348" s="222"/>
      <c r="O348" s="222"/>
      <c r="P348" s="222"/>
      <c r="Q348" s="222"/>
      <c r="R348" s="222"/>
      <c r="S348" s="222"/>
      <c r="T348" s="223"/>
      <c r="AT348" s="224" t="s">
        <v>149</v>
      </c>
      <c r="AU348" s="224" t="s">
        <v>81</v>
      </c>
      <c r="AV348" s="12" t="s">
        <v>81</v>
      </c>
      <c r="AW348" s="12" t="s">
        <v>35</v>
      </c>
      <c r="AX348" s="12" t="s">
        <v>79</v>
      </c>
      <c r="AY348" s="224" t="s">
        <v>129</v>
      </c>
    </row>
    <row r="349" spans="2:65" s="1" customFormat="1" ht="51" customHeight="1">
      <c r="B349" s="39"/>
      <c r="C349" s="201" t="s">
        <v>575</v>
      </c>
      <c r="D349" s="201" t="s">
        <v>132</v>
      </c>
      <c r="E349" s="202" t="s">
        <v>180</v>
      </c>
      <c r="F349" s="203" t="s">
        <v>181</v>
      </c>
      <c r="G349" s="204" t="s">
        <v>135</v>
      </c>
      <c r="H349" s="205">
        <v>266.375</v>
      </c>
      <c r="I349" s="206"/>
      <c r="J349" s="207">
        <f>ROUND(I349*H349,2)</f>
        <v>0</v>
      </c>
      <c r="K349" s="203" t="s">
        <v>136</v>
      </c>
      <c r="L349" s="59"/>
      <c r="M349" s="208" t="s">
        <v>21</v>
      </c>
      <c r="N349" s="209" t="s">
        <v>43</v>
      </c>
      <c r="O349" s="40"/>
      <c r="P349" s="210">
        <f>O349*H349</f>
        <v>0</v>
      </c>
      <c r="Q349" s="210">
        <v>0</v>
      </c>
      <c r="R349" s="210">
        <f>Q349*H349</f>
        <v>0</v>
      </c>
      <c r="S349" s="210">
        <v>0</v>
      </c>
      <c r="T349" s="211">
        <f>S349*H349</f>
        <v>0</v>
      </c>
      <c r="AR349" s="22" t="s">
        <v>85</v>
      </c>
      <c r="AT349" s="22" t="s">
        <v>132</v>
      </c>
      <c r="AU349" s="22" t="s">
        <v>81</v>
      </c>
      <c r="AY349" s="22" t="s">
        <v>129</v>
      </c>
      <c r="BE349" s="212">
        <f>IF(N349="základní",J349,0)</f>
        <v>0</v>
      </c>
      <c r="BF349" s="212">
        <f>IF(N349="snížená",J349,0)</f>
        <v>0</v>
      </c>
      <c r="BG349" s="212">
        <f>IF(N349="zákl. přenesená",J349,0)</f>
        <v>0</v>
      </c>
      <c r="BH349" s="212">
        <f>IF(N349="sníž. přenesená",J349,0)</f>
        <v>0</v>
      </c>
      <c r="BI349" s="212">
        <f>IF(N349="nulová",J349,0)</f>
        <v>0</v>
      </c>
      <c r="BJ349" s="22" t="s">
        <v>79</v>
      </c>
      <c r="BK349" s="212">
        <f>ROUND(I349*H349,2)</f>
        <v>0</v>
      </c>
      <c r="BL349" s="22" t="s">
        <v>85</v>
      </c>
      <c r="BM349" s="22" t="s">
        <v>576</v>
      </c>
    </row>
    <row r="350" spans="2:65" s="12" customFormat="1" ht="13.5">
      <c r="B350" s="213"/>
      <c r="C350" s="214"/>
      <c r="D350" s="215" t="s">
        <v>149</v>
      </c>
      <c r="E350" s="216" t="s">
        <v>21</v>
      </c>
      <c r="F350" s="217" t="s">
        <v>577</v>
      </c>
      <c r="G350" s="214"/>
      <c r="H350" s="218">
        <v>266.375</v>
      </c>
      <c r="I350" s="219"/>
      <c r="J350" s="214"/>
      <c r="K350" s="214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149</v>
      </c>
      <c r="AU350" s="224" t="s">
        <v>81</v>
      </c>
      <c r="AV350" s="12" t="s">
        <v>81</v>
      </c>
      <c r="AW350" s="12" t="s">
        <v>35</v>
      </c>
      <c r="AX350" s="12" t="s">
        <v>79</v>
      </c>
      <c r="AY350" s="224" t="s">
        <v>129</v>
      </c>
    </row>
    <row r="351" spans="2:65" s="1" customFormat="1" ht="16.5" customHeight="1">
      <c r="B351" s="39"/>
      <c r="C351" s="225" t="s">
        <v>578</v>
      </c>
      <c r="D351" s="225" t="s">
        <v>167</v>
      </c>
      <c r="E351" s="226" t="s">
        <v>185</v>
      </c>
      <c r="F351" s="227" t="s">
        <v>186</v>
      </c>
      <c r="G351" s="228" t="s">
        <v>170</v>
      </c>
      <c r="H351" s="229">
        <v>5.6470000000000002</v>
      </c>
      <c r="I351" s="230"/>
      <c r="J351" s="231">
        <f>ROUND(I351*H351,2)</f>
        <v>0</v>
      </c>
      <c r="K351" s="227" t="s">
        <v>136</v>
      </c>
      <c r="L351" s="232"/>
      <c r="M351" s="233" t="s">
        <v>21</v>
      </c>
      <c r="N351" s="234" t="s">
        <v>43</v>
      </c>
      <c r="O351" s="40"/>
      <c r="P351" s="210">
        <f>O351*H351</f>
        <v>0</v>
      </c>
      <c r="Q351" s="210">
        <v>0</v>
      </c>
      <c r="R351" s="210">
        <f>Q351*H351</f>
        <v>0</v>
      </c>
      <c r="S351" s="210">
        <v>0</v>
      </c>
      <c r="T351" s="211">
        <f>S351*H351</f>
        <v>0</v>
      </c>
      <c r="AR351" s="22" t="s">
        <v>166</v>
      </c>
      <c r="AT351" s="22" t="s">
        <v>167</v>
      </c>
      <c r="AU351" s="22" t="s">
        <v>81</v>
      </c>
      <c r="AY351" s="22" t="s">
        <v>129</v>
      </c>
      <c r="BE351" s="212">
        <f>IF(N351="základní",J351,0)</f>
        <v>0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22" t="s">
        <v>79</v>
      </c>
      <c r="BK351" s="212">
        <f>ROUND(I351*H351,2)</f>
        <v>0</v>
      </c>
      <c r="BL351" s="22" t="s">
        <v>85</v>
      </c>
      <c r="BM351" s="22" t="s">
        <v>579</v>
      </c>
    </row>
    <row r="352" spans="2:65" s="12" customFormat="1" ht="13.5">
      <c r="B352" s="213"/>
      <c r="C352" s="214"/>
      <c r="D352" s="215" t="s">
        <v>149</v>
      </c>
      <c r="E352" s="216" t="s">
        <v>21</v>
      </c>
      <c r="F352" s="217" t="s">
        <v>580</v>
      </c>
      <c r="G352" s="214"/>
      <c r="H352" s="218">
        <v>5.6470000000000002</v>
      </c>
      <c r="I352" s="219"/>
      <c r="J352" s="214"/>
      <c r="K352" s="214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149</v>
      </c>
      <c r="AU352" s="224" t="s">
        <v>81</v>
      </c>
      <c r="AV352" s="12" t="s">
        <v>81</v>
      </c>
      <c r="AW352" s="12" t="s">
        <v>35</v>
      </c>
      <c r="AX352" s="12" t="s">
        <v>79</v>
      </c>
      <c r="AY352" s="224" t="s">
        <v>129</v>
      </c>
    </row>
    <row r="353" spans="2:65" s="1" customFormat="1" ht="25.5" customHeight="1">
      <c r="B353" s="39"/>
      <c r="C353" s="201" t="s">
        <v>581</v>
      </c>
      <c r="D353" s="201" t="s">
        <v>132</v>
      </c>
      <c r="E353" s="202" t="s">
        <v>190</v>
      </c>
      <c r="F353" s="203" t="s">
        <v>191</v>
      </c>
      <c r="G353" s="204" t="s">
        <v>135</v>
      </c>
      <c r="H353" s="205">
        <v>1331.876</v>
      </c>
      <c r="I353" s="206"/>
      <c r="J353" s="207">
        <f>ROUND(I353*H353,2)</f>
        <v>0</v>
      </c>
      <c r="K353" s="203" t="s">
        <v>136</v>
      </c>
      <c r="L353" s="59"/>
      <c r="M353" s="208" t="s">
        <v>21</v>
      </c>
      <c r="N353" s="209" t="s">
        <v>43</v>
      </c>
      <c r="O353" s="40"/>
      <c r="P353" s="210">
        <f>O353*H353</f>
        <v>0</v>
      </c>
      <c r="Q353" s="210">
        <v>0</v>
      </c>
      <c r="R353" s="210">
        <f>Q353*H353</f>
        <v>0</v>
      </c>
      <c r="S353" s="210">
        <v>0</v>
      </c>
      <c r="T353" s="211">
        <f>S353*H353</f>
        <v>0</v>
      </c>
      <c r="AR353" s="22" t="s">
        <v>85</v>
      </c>
      <c r="AT353" s="22" t="s">
        <v>132</v>
      </c>
      <c r="AU353" s="22" t="s">
        <v>81</v>
      </c>
      <c r="AY353" s="22" t="s">
        <v>129</v>
      </c>
      <c r="BE353" s="212">
        <f>IF(N353="základní",J353,0)</f>
        <v>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22" t="s">
        <v>79</v>
      </c>
      <c r="BK353" s="212">
        <f>ROUND(I353*H353,2)</f>
        <v>0</v>
      </c>
      <c r="BL353" s="22" t="s">
        <v>85</v>
      </c>
      <c r="BM353" s="22" t="s">
        <v>582</v>
      </c>
    </row>
    <row r="354" spans="2:65" s="1" customFormat="1" ht="25.5" customHeight="1">
      <c r="B354" s="39"/>
      <c r="C354" s="201" t="s">
        <v>583</v>
      </c>
      <c r="D354" s="201" t="s">
        <v>132</v>
      </c>
      <c r="E354" s="202" t="s">
        <v>194</v>
      </c>
      <c r="F354" s="203" t="s">
        <v>195</v>
      </c>
      <c r="G354" s="204" t="s">
        <v>135</v>
      </c>
      <c r="H354" s="205">
        <v>276.76499999999999</v>
      </c>
      <c r="I354" s="206"/>
      <c r="J354" s="207">
        <f>ROUND(I354*H354,2)</f>
        <v>0</v>
      </c>
      <c r="K354" s="203" t="s">
        <v>136</v>
      </c>
      <c r="L354" s="59"/>
      <c r="M354" s="208" t="s">
        <v>21</v>
      </c>
      <c r="N354" s="209" t="s">
        <v>43</v>
      </c>
      <c r="O354" s="40"/>
      <c r="P354" s="210">
        <f>O354*H354</f>
        <v>0</v>
      </c>
      <c r="Q354" s="210">
        <v>0</v>
      </c>
      <c r="R354" s="210">
        <f>Q354*H354</f>
        <v>0</v>
      </c>
      <c r="S354" s="210">
        <v>0</v>
      </c>
      <c r="T354" s="211">
        <f>S354*H354</f>
        <v>0</v>
      </c>
      <c r="AR354" s="22" t="s">
        <v>85</v>
      </c>
      <c r="AT354" s="22" t="s">
        <v>132</v>
      </c>
      <c r="AU354" s="22" t="s">
        <v>81</v>
      </c>
      <c r="AY354" s="22" t="s">
        <v>129</v>
      </c>
      <c r="BE354" s="212">
        <f>IF(N354="základní",J354,0)</f>
        <v>0</v>
      </c>
      <c r="BF354" s="212">
        <f>IF(N354="snížená",J354,0)</f>
        <v>0</v>
      </c>
      <c r="BG354" s="212">
        <f>IF(N354="zákl. přenesená",J354,0)</f>
        <v>0</v>
      </c>
      <c r="BH354" s="212">
        <f>IF(N354="sníž. přenesená",J354,0)</f>
        <v>0</v>
      </c>
      <c r="BI354" s="212">
        <f>IF(N354="nulová",J354,0)</f>
        <v>0</v>
      </c>
      <c r="BJ354" s="22" t="s">
        <v>79</v>
      </c>
      <c r="BK354" s="212">
        <f>ROUND(I354*H354,2)</f>
        <v>0</v>
      </c>
      <c r="BL354" s="22" t="s">
        <v>85</v>
      </c>
      <c r="BM354" s="22" t="s">
        <v>584</v>
      </c>
    </row>
    <row r="355" spans="2:65" s="1" customFormat="1" ht="51" customHeight="1">
      <c r="B355" s="39"/>
      <c r="C355" s="201" t="s">
        <v>585</v>
      </c>
      <c r="D355" s="201" t="s">
        <v>132</v>
      </c>
      <c r="E355" s="202" t="s">
        <v>198</v>
      </c>
      <c r="F355" s="203" t="s">
        <v>199</v>
      </c>
      <c r="G355" s="204" t="s">
        <v>147</v>
      </c>
      <c r="H355" s="205">
        <v>55.353000000000002</v>
      </c>
      <c r="I355" s="206"/>
      <c r="J355" s="207">
        <f>ROUND(I355*H355,2)</f>
        <v>0</v>
      </c>
      <c r="K355" s="203" t="s">
        <v>136</v>
      </c>
      <c r="L355" s="59"/>
      <c r="M355" s="208" t="s">
        <v>21</v>
      </c>
      <c r="N355" s="209" t="s">
        <v>43</v>
      </c>
      <c r="O355" s="40"/>
      <c r="P355" s="210">
        <f>O355*H355</f>
        <v>0</v>
      </c>
      <c r="Q355" s="210">
        <v>0</v>
      </c>
      <c r="R355" s="210">
        <f>Q355*H355</f>
        <v>0</v>
      </c>
      <c r="S355" s="210">
        <v>0</v>
      </c>
      <c r="T355" s="211">
        <f>S355*H355</f>
        <v>0</v>
      </c>
      <c r="AR355" s="22" t="s">
        <v>85</v>
      </c>
      <c r="AT355" s="22" t="s">
        <v>132</v>
      </c>
      <c r="AU355" s="22" t="s">
        <v>81</v>
      </c>
      <c r="AY355" s="22" t="s">
        <v>129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22" t="s">
        <v>79</v>
      </c>
      <c r="BK355" s="212">
        <f>ROUND(I355*H355,2)</f>
        <v>0</v>
      </c>
      <c r="BL355" s="22" t="s">
        <v>85</v>
      </c>
      <c r="BM355" s="22" t="s">
        <v>586</v>
      </c>
    </row>
    <row r="356" spans="2:65" s="11" customFormat="1" ht="29.85" customHeight="1">
      <c r="B356" s="185"/>
      <c r="C356" s="186"/>
      <c r="D356" s="187" t="s">
        <v>71</v>
      </c>
      <c r="E356" s="199" t="s">
        <v>587</v>
      </c>
      <c r="F356" s="199" t="s">
        <v>588</v>
      </c>
      <c r="G356" s="186"/>
      <c r="H356" s="186"/>
      <c r="I356" s="189"/>
      <c r="J356" s="200">
        <f>BK356</f>
        <v>0</v>
      </c>
      <c r="K356" s="186"/>
      <c r="L356" s="191"/>
      <c r="M356" s="192"/>
      <c r="N356" s="193"/>
      <c r="O356" s="193"/>
      <c r="P356" s="194">
        <f>SUM(P357:P359)</f>
        <v>0</v>
      </c>
      <c r="Q356" s="193"/>
      <c r="R356" s="194">
        <f>SUM(R357:R359)</f>
        <v>0</v>
      </c>
      <c r="S356" s="193"/>
      <c r="T356" s="195">
        <f>SUM(T357:T359)</f>
        <v>0</v>
      </c>
      <c r="AR356" s="196" t="s">
        <v>79</v>
      </c>
      <c r="AT356" s="197" t="s">
        <v>71</v>
      </c>
      <c r="AU356" s="197" t="s">
        <v>79</v>
      </c>
      <c r="AY356" s="196" t="s">
        <v>129</v>
      </c>
      <c r="BK356" s="198">
        <f>SUM(BK357:BK359)</f>
        <v>0</v>
      </c>
    </row>
    <row r="357" spans="2:65" s="1" customFormat="1" ht="25.5" customHeight="1">
      <c r="B357" s="39"/>
      <c r="C357" s="201" t="s">
        <v>589</v>
      </c>
      <c r="D357" s="201" t="s">
        <v>132</v>
      </c>
      <c r="E357" s="202" t="s">
        <v>133</v>
      </c>
      <c r="F357" s="203" t="s">
        <v>134</v>
      </c>
      <c r="G357" s="204" t="s">
        <v>135</v>
      </c>
      <c r="H357" s="205">
        <v>120</v>
      </c>
      <c r="I357" s="206"/>
      <c r="J357" s="207">
        <f>ROUND(I357*H357,2)</f>
        <v>0</v>
      </c>
      <c r="K357" s="203" t="s">
        <v>136</v>
      </c>
      <c r="L357" s="59"/>
      <c r="M357" s="208" t="s">
        <v>21</v>
      </c>
      <c r="N357" s="209" t="s">
        <v>43</v>
      </c>
      <c r="O357" s="40"/>
      <c r="P357" s="210">
        <f>O357*H357</f>
        <v>0</v>
      </c>
      <c r="Q357" s="210">
        <v>0</v>
      </c>
      <c r="R357" s="210">
        <f>Q357*H357</f>
        <v>0</v>
      </c>
      <c r="S357" s="210">
        <v>0</v>
      </c>
      <c r="T357" s="211">
        <f>S357*H357</f>
        <v>0</v>
      </c>
      <c r="AR357" s="22" t="s">
        <v>85</v>
      </c>
      <c r="AT357" s="22" t="s">
        <v>132</v>
      </c>
      <c r="AU357" s="22" t="s">
        <v>81</v>
      </c>
      <c r="AY357" s="22" t="s">
        <v>129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22" t="s">
        <v>79</v>
      </c>
      <c r="BK357" s="212">
        <f>ROUND(I357*H357,2)</f>
        <v>0</v>
      </c>
      <c r="BL357" s="22" t="s">
        <v>85</v>
      </c>
      <c r="BM357" s="22" t="s">
        <v>590</v>
      </c>
    </row>
    <row r="358" spans="2:65" s="1" customFormat="1" ht="25.5" customHeight="1">
      <c r="B358" s="39"/>
      <c r="C358" s="201" t="s">
        <v>591</v>
      </c>
      <c r="D358" s="201" t="s">
        <v>132</v>
      </c>
      <c r="E358" s="202" t="s">
        <v>138</v>
      </c>
      <c r="F358" s="203" t="s">
        <v>139</v>
      </c>
      <c r="G358" s="204" t="s">
        <v>135</v>
      </c>
      <c r="H358" s="205">
        <v>120</v>
      </c>
      <c r="I358" s="206"/>
      <c r="J358" s="207">
        <f>ROUND(I358*H358,2)</f>
        <v>0</v>
      </c>
      <c r="K358" s="203" t="s">
        <v>136</v>
      </c>
      <c r="L358" s="59"/>
      <c r="M358" s="208" t="s">
        <v>21</v>
      </c>
      <c r="N358" s="209" t="s">
        <v>43</v>
      </c>
      <c r="O358" s="40"/>
      <c r="P358" s="210">
        <f>O358*H358</f>
        <v>0</v>
      </c>
      <c r="Q358" s="210">
        <v>0</v>
      </c>
      <c r="R358" s="210">
        <f>Q358*H358</f>
        <v>0</v>
      </c>
      <c r="S358" s="210">
        <v>0</v>
      </c>
      <c r="T358" s="211">
        <f>S358*H358</f>
        <v>0</v>
      </c>
      <c r="AR358" s="22" t="s">
        <v>85</v>
      </c>
      <c r="AT358" s="22" t="s">
        <v>132</v>
      </c>
      <c r="AU358" s="22" t="s">
        <v>81</v>
      </c>
      <c r="AY358" s="22" t="s">
        <v>129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22" t="s">
        <v>79</v>
      </c>
      <c r="BK358" s="212">
        <f>ROUND(I358*H358,2)</f>
        <v>0</v>
      </c>
      <c r="BL358" s="22" t="s">
        <v>85</v>
      </c>
      <c r="BM358" s="22" t="s">
        <v>592</v>
      </c>
    </row>
    <row r="359" spans="2:65" s="1" customFormat="1" ht="25.5" customHeight="1">
      <c r="B359" s="39"/>
      <c r="C359" s="201" t="s">
        <v>593</v>
      </c>
      <c r="D359" s="201" t="s">
        <v>132</v>
      </c>
      <c r="E359" s="202" t="s">
        <v>190</v>
      </c>
      <c r="F359" s="203" t="s">
        <v>191</v>
      </c>
      <c r="G359" s="204" t="s">
        <v>135</v>
      </c>
      <c r="H359" s="205">
        <v>120</v>
      </c>
      <c r="I359" s="206"/>
      <c r="J359" s="207">
        <f>ROUND(I359*H359,2)</f>
        <v>0</v>
      </c>
      <c r="K359" s="203" t="s">
        <v>136</v>
      </c>
      <c r="L359" s="59"/>
      <c r="M359" s="208" t="s">
        <v>21</v>
      </c>
      <c r="N359" s="209" t="s">
        <v>43</v>
      </c>
      <c r="O359" s="40"/>
      <c r="P359" s="210">
        <f>O359*H359</f>
        <v>0</v>
      </c>
      <c r="Q359" s="210">
        <v>0</v>
      </c>
      <c r="R359" s="210">
        <f>Q359*H359</f>
        <v>0</v>
      </c>
      <c r="S359" s="210">
        <v>0</v>
      </c>
      <c r="T359" s="211">
        <f>S359*H359</f>
        <v>0</v>
      </c>
      <c r="AR359" s="22" t="s">
        <v>85</v>
      </c>
      <c r="AT359" s="22" t="s">
        <v>132</v>
      </c>
      <c r="AU359" s="22" t="s">
        <v>81</v>
      </c>
      <c r="AY359" s="22" t="s">
        <v>129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22" t="s">
        <v>79</v>
      </c>
      <c r="BK359" s="212">
        <f>ROUND(I359*H359,2)</f>
        <v>0</v>
      </c>
      <c r="BL359" s="22" t="s">
        <v>85</v>
      </c>
      <c r="BM359" s="22" t="s">
        <v>594</v>
      </c>
    </row>
    <row r="360" spans="2:65" s="11" customFormat="1" ht="29.85" customHeight="1">
      <c r="B360" s="185"/>
      <c r="C360" s="186"/>
      <c r="D360" s="187" t="s">
        <v>71</v>
      </c>
      <c r="E360" s="199" t="s">
        <v>595</v>
      </c>
      <c r="F360" s="199" t="s">
        <v>596</v>
      </c>
      <c r="G360" s="186"/>
      <c r="H360" s="186"/>
      <c r="I360" s="189"/>
      <c r="J360" s="200">
        <f>BK360</f>
        <v>0</v>
      </c>
      <c r="K360" s="186"/>
      <c r="L360" s="191"/>
      <c r="M360" s="192"/>
      <c r="N360" s="193"/>
      <c r="O360" s="193"/>
      <c r="P360" s="194">
        <f>SUM(P361:P371)</f>
        <v>0</v>
      </c>
      <c r="Q360" s="193"/>
      <c r="R360" s="194">
        <f>SUM(R361:R371)</f>
        <v>26.886600000000001</v>
      </c>
      <c r="S360" s="193"/>
      <c r="T360" s="195">
        <f>SUM(T361:T371)</f>
        <v>0</v>
      </c>
      <c r="AR360" s="196" t="s">
        <v>79</v>
      </c>
      <c r="AT360" s="197" t="s">
        <v>71</v>
      </c>
      <c r="AU360" s="197" t="s">
        <v>79</v>
      </c>
      <c r="AY360" s="196" t="s">
        <v>129</v>
      </c>
      <c r="BK360" s="198">
        <f>SUM(BK361:BK371)</f>
        <v>0</v>
      </c>
    </row>
    <row r="361" spans="2:65" s="1" customFormat="1" ht="25.5" customHeight="1">
      <c r="B361" s="39"/>
      <c r="C361" s="201" t="s">
        <v>597</v>
      </c>
      <c r="D361" s="201" t="s">
        <v>132</v>
      </c>
      <c r="E361" s="202" t="s">
        <v>239</v>
      </c>
      <c r="F361" s="203" t="s">
        <v>240</v>
      </c>
      <c r="G361" s="204" t="s">
        <v>135</v>
      </c>
      <c r="H361" s="205">
        <v>60</v>
      </c>
      <c r="I361" s="206"/>
      <c r="J361" s="207">
        <f>ROUND(I361*H361,2)</f>
        <v>0</v>
      </c>
      <c r="K361" s="203" t="s">
        <v>136</v>
      </c>
      <c r="L361" s="59"/>
      <c r="M361" s="208" t="s">
        <v>21</v>
      </c>
      <c r="N361" s="209" t="s">
        <v>43</v>
      </c>
      <c r="O361" s="40"/>
      <c r="P361" s="210">
        <f>O361*H361</f>
        <v>0</v>
      </c>
      <c r="Q361" s="210">
        <v>8.3500000000000005E-2</v>
      </c>
      <c r="R361" s="210">
        <f>Q361*H361</f>
        <v>5.0100000000000007</v>
      </c>
      <c r="S361" s="210">
        <v>0</v>
      </c>
      <c r="T361" s="211">
        <f>S361*H361</f>
        <v>0</v>
      </c>
      <c r="AR361" s="22" t="s">
        <v>85</v>
      </c>
      <c r="AT361" s="22" t="s">
        <v>132</v>
      </c>
      <c r="AU361" s="22" t="s">
        <v>81</v>
      </c>
      <c r="AY361" s="22" t="s">
        <v>129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22" t="s">
        <v>79</v>
      </c>
      <c r="BK361" s="212">
        <f>ROUND(I361*H361,2)</f>
        <v>0</v>
      </c>
      <c r="BL361" s="22" t="s">
        <v>85</v>
      </c>
      <c r="BM361" s="22" t="s">
        <v>598</v>
      </c>
    </row>
    <row r="362" spans="2:65" s="1" customFormat="1" ht="16.5" customHeight="1">
      <c r="B362" s="39"/>
      <c r="C362" s="225" t="s">
        <v>599</v>
      </c>
      <c r="D362" s="225" t="s">
        <v>167</v>
      </c>
      <c r="E362" s="226" t="s">
        <v>243</v>
      </c>
      <c r="F362" s="227" t="s">
        <v>244</v>
      </c>
      <c r="G362" s="228" t="s">
        <v>245</v>
      </c>
      <c r="H362" s="229">
        <v>20.2</v>
      </c>
      <c r="I362" s="230"/>
      <c r="J362" s="231">
        <f>ROUND(I362*H362,2)</f>
        <v>0</v>
      </c>
      <c r="K362" s="227" t="s">
        <v>136</v>
      </c>
      <c r="L362" s="232"/>
      <c r="M362" s="233" t="s">
        <v>21</v>
      </c>
      <c r="N362" s="234" t="s">
        <v>43</v>
      </c>
      <c r="O362" s="40"/>
      <c r="P362" s="210">
        <f>O362*H362</f>
        <v>0</v>
      </c>
      <c r="Q362" s="210">
        <v>1.083</v>
      </c>
      <c r="R362" s="210">
        <f>Q362*H362</f>
        <v>21.8766</v>
      </c>
      <c r="S362" s="210">
        <v>0</v>
      </c>
      <c r="T362" s="211">
        <f>S362*H362</f>
        <v>0</v>
      </c>
      <c r="AR362" s="22" t="s">
        <v>166</v>
      </c>
      <c r="AT362" s="22" t="s">
        <v>167</v>
      </c>
      <c r="AU362" s="22" t="s">
        <v>81</v>
      </c>
      <c r="AY362" s="22" t="s">
        <v>129</v>
      </c>
      <c r="BE362" s="212">
        <f>IF(N362="základní",J362,0)</f>
        <v>0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22" t="s">
        <v>79</v>
      </c>
      <c r="BK362" s="212">
        <f>ROUND(I362*H362,2)</f>
        <v>0</v>
      </c>
      <c r="BL362" s="22" t="s">
        <v>85</v>
      </c>
      <c r="BM362" s="22" t="s">
        <v>600</v>
      </c>
    </row>
    <row r="363" spans="2:65" s="12" customFormat="1" ht="13.5">
      <c r="B363" s="213"/>
      <c r="C363" s="214"/>
      <c r="D363" s="215" t="s">
        <v>149</v>
      </c>
      <c r="E363" s="214"/>
      <c r="F363" s="217" t="s">
        <v>601</v>
      </c>
      <c r="G363" s="214"/>
      <c r="H363" s="218">
        <v>20.2</v>
      </c>
      <c r="I363" s="219"/>
      <c r="J363" s="214"/>
      <c r="K363" s="214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149</v>
      </c>
      <c r="AU363" s="224" t="s">
        <v>81</v>
      </c>
      <c r="AV363" s="12" t="s">
        <v>81</v>
      </c>
      <c r="AW363" s="12" t="s">
        <v>6</v>
      </c>
      <c r="AX363" s="12" t="s">
        <v>79</v>
      </c>
      <c r="AY363" s="224" t="s">
        <v>129</v>
      </c>
    </row>
    <row r="364" spans="2:65" s="1" customFormat="1" ht="25.5" customHeight="1">
      <c r="B364" s="39"/>
      <c r="C364" s="201" t="s">
        <v>602</v>
      </c>
      <c r="D364" s="201" t="s">
        <v>132</v>
      </c>
      <c r="E364" s="202" t="s">
        <v>138</v>
      </c>
      <c r="F364" s="203" t="s">
        <v>139</v>
      </c>
      <c r="G364" s="204" t="s">
        <v>135</v>
      </c>
      <c r="H364" s="205">
        <v>60</v>
      </c>
      <c r="I364" s="206"/>
      <c r="J364" s="207">
        <f>ROUND(I364*H364,2)</f>
        <v>0</v>
      </c>
      <c r="K364" s="203" t="s">
        <v>136</v>
      </c>
      <c r="L364" s="59"/>
      <c r="M364" s="208" t="s">
        <v>21</v>
      </c>
      <c r="N364" s="209" t="s">
        <v>43</v>
      </c>
      <c r="O364" s="40"/>
      <c r="P364" s="210">
        <f>O364*H364</f>
        <v>0</v>
      </c>
      <c r="Q364" s="210">
        <v>0</v>
      </c>
      <c r="R364" s="210">
        <f>Q364*H364</f>
        <v>0</v>
      </c>
      <c r="S364" s="210">
        <v>0</v>
      </c>
      <c r="T364" s="211">
        <f>S364*H364</f>
        <v>0</v>
      </c>
      <c r="AR364" s="22" t="s">
        <v>85</v>
      </c>
      <c r="AT364" s="22" t="s">
        <v>132</v>
      </c>
      <c r="AU364" s="22" t="s">
        <v>81</v>
      </c>
      <c r="AY364" s="22" t="s">
        <v>129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22" t="s">
        <v>79</v>
      </c>
      <c r="BK364" s="212">
        <f>ROUND(I364*H364,2)</f>
        <v>0</v>
      </c>
      <c r="BL364" s="22" t="s">
        <v>85</v>
      </c>
      <c r="BM364" s="22" t="s">
        <v>603</v>
      </c>
    </row>
    <row r="365" spans="2:65" s="1" customFormat="1" ht="38.25" customHeight="1">
      <c r="B365" s="39"/>
      <c r="C365" s="201" t="s">
        <v>604</v>
      </c>
      <c r="D365" s="201" t="s">
        <v>132</v>
      </c>
      <c r="E365" s="202" t="s">
        <v>493</v>
      </c>
      <c r="F365" s="203" t="s">
        <v>494</v>
      </c>
      <c r="G365" s="204" t="s">
        <v>147</v>
      </c>
      <c r="H365" s="205">
        <v>24</v>
      </c>
      <c r="I365" s="206"/>
      <c r="J365" s="207">
        <f>ROUND(I365*H365,2)</f>
        <v>0</v>
      </c>
      <c r="K365" s="203" t="s">
        <v>136</v>
      </c>
      <c r="L365" s="59"/>
      <c r="M365" s="208" t="s">
        <v>21</v>
      </c>
      <c r="N365" s="209" t="s">
        <v>43</v>
      </c>
      <c r="O365" s="40"/>
      <c r="P365" s="210">
        <f>O365*H365</f>
        <v>0</v>
      </c>
      <c r="Q365" s="210">
        <v>0</v>
      </c>
      <c r="R365" s="210">
        <f>Q365*H365</f>
        <v>0</v>
      </c>
      <c r="S365" s="210">
        <v>0</v>
      </c>
      <c r="T365" s="211">
        <f>S365*H365</f>
        <v>0</v>
      </c>
      <c r="AR365" s="22" t="s">
        <v>85</v>
      </c>
      <c r="AT365" s="22" t="s">
        <v>132</v>
      </c>
      <c r="AU365" s="22" t="s">
        <v>81</v>
      </c>
      <c r="AY365" s="22" t="s">
        <v>129</v>
      </c>
      <c r="BE365" s="212">
        <f>IF(N365="základní",J365,0)</f>
        <v>0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22" t="s">
        <v>79</v>
      </c>
      <c r="BK365" s="212">
        <f>ROUND(I365*H365,2)</f>
        <v>0</v>
      </c>
      <c r="BL365" s="22" t="s">
        <v>85</v>
      </c>
      <c r="BM365" s="22" t="s">
        <v>605</v>
      </c>
    </row>
    <row r="366" spans="2:65" s="12" customFormat="1" ht="13.5">
      <c r="B366" s="213"/>
      <c r="C366" s="214"/>
      <c r="D366" s="215" t="s">
        <v>149</v>
      </c>
      <c r="E366" s="216" t="s">
        <v>21</v>
      </c>
      <c r="F366" s="217" t="s">
        <v>606</v>
      </c>
      <c r="G366" s="214"/>
      <c r="H366" s="218">
        <v>24</v>
      </c>
      <c r="I366" s="219"/>
      <c r="J366" s="214"/>
      <c r="K366" s="214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149</v>
      </c>
      <c r="AU366" s="224" t="s">
        <v>81</v>
      </c>
      <c r="AV366" s="12" t="s">
        <v>81</v>
      </c>
      <c r="AW366" s="12" t="s">
        <v>35</v>
      </c>
      <c r="AX366" s="12" t="s">
        <v>79</v>
      </c>
      <c r="AY366" s="224" t="s">
        <v>129</v>
      </c>
    </row>
    <row r="367" spans="2:65" s="1" customFormat="1" ht="38.25" customHeight="1">
      <c r="B367" s="39"/>
      <c r="C367" s="201" t="s">
        <v>607</v>
      </c>
      <c r="D367" s="201" t="s">
        <v>132</v>
      </c>
      <c r="E367" s="202" t="s">
        <v>152</v>
      </c>
      <c r="F367" s="203" t="s">
        <v>153</v>
      </c>
      <c r="G367" s="204" t="s">
        <v>147</v>
      </c>
      <c r="H367" s="205">
        <v>7.2</v>
      </c>
      <c r="I367" s="206"/>
      <c r="J367" s="207">
        <f>ROUND(I367*H367,2)</f>
        <v>0</v>
      </c>
      <c r="K367" s="203" t="s">
        <v>136</v>
      </c>
      <c r="L367" s="59"/>
      <c r="M367" s="208" t="s">
        <v>21</v>
      </c>
      <c r="N367" s="209" t="s">
        <v>43</v>
      </c>
      <c r="O367" s="40"/>
      <c r="P367" s="210">
        <f>O367*H367</f>
        <v>0</v>
      </c>
      <c r="Q367" s="210">
        <v>0</v>
      </c>
      <c r="R367" s="210">
        <f>Q367*H367</f>
        <v>0</v>
      </c>
      <c r="S367" s="210">
        <v>0</v>
      </c>
      <c r="T367" s="211">
        <f>S367*H367</f>
        <v>0</v>
      </c>
      <c r="AR367" s="22" t="s">
        <v>85</v>
      </c>
      <c r="AT367" s="22" t="s">
        <v>132</v>
      </c>
      <c r="AU367" s="22" t="s">
        <v>81</v>
      </c>
      <c r="AY367" s="22" t="s">
        <v>129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22" t="s">
        <v>79</v>
      </c>
      <c r="BK367" s="212">
        <f>ROUND(I367*H367,2)</f>
        <v>0</v>
      </c>
      <c r="BL367" s="22" t="s">
        <v>85</v>
      </c>
      <c r="BM367" s="22" t="s">
        <v>608</v>
      </c>
    </row>
    <row r="368" spans="2:65" s="12" customFormat="1" ht="13.5">
      <c r="B368" s="213"/>
      <c r="C368" s="214"/>
      <c r="D368" s="215" t="s">
        <v>149</v>
      </c>
      <c r="E368" s="214"/>
      <c r="F368" s="217" t="s">
        <v>609</v>
      </c>
      <c r="G368" s="214"/>
      <c r="H368" s="218">
        <v>7.2</v>
      </c>
      <c r="I368" s="219"/>
      <c r="J368" s="214"/>
      <c r="K368" s="214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149</v>
      </c>
      <c r="AU368" s="224" t="s">
        <v>81</v>
      </c>
      <c r="AV368" s="12" t="s">
        <v>81</v>
      </c>
      <c r="AW368" s="12" t="s">
        <v>6</v>
      </c>
      <c r="AX368" s="12" t="s">
        <v>79</v>
      </c>
      <c r="AY368" s="224" t="s">
        <v>129</v>
      </c>
    </row>
    <row r="369" spans="2:65" s="1" customFormat="1" ht="38.25" customHeight="1">
      <c r="B369" s="39"/>
      <c r="C369" s="201" t="s">
        <v>610</v>
      </c>
      <c r="D369" s="201" t="s">
        <v>132</v>
      </c>
      <c r="E369" s="202" t="s">
        <v>157</v>
      </c>
      <c r="F369" s="203" t="s">
        <v>158</v>
      </c>
      <c r="G369" s="204" t="s">
        <v>147</v>
      </c>
      <c r="H369" s="205">
        <v>24</v>
      </c>
      <c r="I369" s="206"/>
      <c r="J369" s="207">
        <f>ROUND(I369*H369,2)</f>
        <v>0</v>
      </c>
      <c r="K369" s="203" t="s">
        <v>136</v>
      </c>
      <c r="L369" s="59"/>
      <c r="M369" s="208" t="s">
        <v>21</v>
      </c>
      <c r="N369" s="209" t="s">
        <v>43</v>
      </c>
      <c r="O369" s="40"/>
      <c r="P369" s="210">
        <f>O369*H369</f>
        <v>0</v>
      </c>
      <c r="Q369" s="210">
        <v>0</v>
      </c>
      <c r="R369" s="210">
        <f>Q369*H369</f>
        <v>0</v>
      </c>
      <c r="S369" s="210">
        <v>0</v>
      </c>
      <c r="T369" s="211">
        <f>S369*H369</f>
        <v>0</v>
      </c>
      <c r="AR369" s="22" t="s">
        <v>85</v>
      </c>
      <c r="AT369" s="22" t="s">
        <v>132</v>
      </c>
      <c r="AU369" s="22" t="s">
        <v>81</v>
      </c>
      <c r="AY369" s="22" t="s">
        <v>129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22" t="s">
        <v>79</v>
      </c>
      <c r="BK369" s="212">
        <f>ROUND(I369*H369,2)</f>
        <v>0</v>
      </c>
      <c r="BL369" s="22" t="s">
        <v>85</v>
      </c>
      <c r="BM369" s="22" t="s">
        <v>611</v>
      </c>
    </row>
    <row r="370" spans="2:65" s="1" customFormat="1" ht="25.5" customHeight="1">
      <c r="B370" s="39"/>
      <c r="C370" s="201" t="s">
        <v>612</v>
      </c>
      <c r="D370" s="201" t="s">
        <v>132</v>
      </c>
      <c r="E370" s="202" t="s">
        <v>190</v>
      </c>
      <c r="F370" s="203" t="s">
        <v>191</v>
      </c>
      <c r="G370" s="204" t="s">
        <v>135</v>
      </c>
      <c r="H370" s="205">
        <v>60</v>
      </c>
      <c r="I370" s="206"/>
      <c r="J370" s="207">
        <f>ROUND(I370*H370,2)</f>
        <v>0</v>
      </c>
      <c r="K370" s="203" t="s">
        <v>136</v>
      </c>
      <c r="L370" s="59"/>
      <c r="M370" s="208" t="s">
        <v>21</v>
      </c>
      <c r="N370" s="209" t="s">
        <v>43</v>
      </c>
      <c r="O370" s="40"/>
      <c r="P370" s="210">
        <f>O370*H370</f>
        <v>0</v>
      </c>
      <c r="Q370" s="210">
        <v>0</v>
      </c>
      <c r="R370" s="210">
        <f>Q370*H370</f>
        <v>0</v>
      </c>
      <c r="S370" s="210">
        <v>0</v>
      </c>
      <c r="T370" s="211">
        <f>S370*H370</f>
        <v>0</v>
      </c>
      <c r="AR370" s="22" t="s">
        <v>85</v>
      </c>
      <c r="AT370" s="22" t="s">
        <v>132</v>
      </c>
      <c r="AU370" s="22" t="s">
        <v>81</v>
      </c>
      <c r="AY370" s="22" t="s">
        <v>129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22" t="s">
        <v>79</v>
      </c>
      <c r="BK370" s="212">
        <f>ROUND(I370*H370,2)</f>
        <v>0</v>
      </c>
      <c r="BL370" s="22" t="s">
        <v>85</v>
      </c>
      <c r="BM370" s="22" t="s">
        <v>613</v>
      </c>
    </row>
    <row r="371" spans="2:65" s="1" customFormat="1" ht="25.5" customHeight="1">
      <c r="B371" s="39"/>
      <c r="C371" s="201" t="s">
        <v>614</v>
      </c>
      <c r="D371" s="201" t="s">
        <v>132</v>
      </c>
      <c r="E371" s="202" t="s">
        <v>254</v>
      </c>
      <c r="F371" s="203" t="s">
        <v>255</v>
      </c>
      <c r="G371" s="204" t="s">
        <v>170</v>
      </c>
      <c r="H371" s="205">
        <v>26.887</v>
      </c>
      <c r="I371" s="206"/>
      <c r="J371" s="207">
        <f>ROUND(I371*H371,2)</f>
        <v>0</v>
      </c>
      <c r="K371" s="203" t="s">
        <v>136</v>
      </c>
      <c r="L371" s="59"/>
      <c r="M371" s="208" t="s">
        <v>21</v>
      </c>
      <c r="N371" s="247" t="s">
        <v>43</v>
      </c>
      <c r="O371" s="248"/>
      <c r="P371" s="249">
        <f>O371*H371</f>
        <v>0</v>
      </c>
      <c r="Q371" s="249">
        <v>0</v>
      </c>
      <c r="R371" s="249">
        <f>Q371*H371</f>
        <v>0</v>
      </c>
      <c r="S371" s="249">
        <v>0</v>
      </c>
      <c r="T371" s="250">
        <f>S371*H371</f>
        <v>0</v>
      </c>
      <c r="AR371" s="22" t="s">
        <v>85</v>
      </c>
      <c r="AT371" s="22" t="s">
        <v>132</v>
      </c>
      <c r="AU371" s="22" t="s">
        <v>81</v>
      </c>
      <c r="AY371" s="22" t="s">
        <v>129</v>
      </c>
      <c r="BE371" s="212">
        <f>IF(N371="základní",J371,0)</f>
        <v>0</v>
      </c>
      <c r="BF371" s="212">
        <f>IF(N371="snížená",J371,0)</f>
        <v>0</v>
      </c>
      <c r="BG371" s="212">
        <f>IF(N371="zákl. přenesená",J371,0)</f>
        <v>0</v>
      </c>
      <c r="BH371" s="212">
        <f>IF(N371="sníž. přenesená",J371,0)</f>
        <v>0</v>
      </c>
      <c r="BI371" s="212">
        <f>IF(N371="nulová",J371,0)</f>
        <v>0</v>
      </c>
      <c r="BJ371" s="22" t="s">
        <v>79</v>
      </c>
      <c r="BK371" s="212">
        <f>ROUND(I371*H371,2)</f>
        <v>0</v>
      </c>
      <c r="BL371" s="22" t="s">
        <v>85</v>
      </c>
      <c r="BM371" s="22" t="s">
        <v>615</v>
      </c>
    </row>
    <row r="372" spans="2:65" s="1" customFormat="1" ht="6.95" customHeight="1">
      <c r="B372" s="54"/>
      <c r="C372" s="55"/>
      <c r="D372" s="55"/>
      <c r="E372" s="55"/>
      <c r="F372" s="55"/>
      <c r="G372" s="55"/>
      <c r="H372" s="55"/>
      <c r="I372" s="146"/>
      <c r="J372" s="55"/>
      <c r="K372" s="55"/>
      <c r="L372" s="59"/>
    </row>
  </sheetData>
  <sheetProtection algorithmName="SHA-512" hashValue="uVcLJg7b4EmhuyZnonEINqtJz72hHMATj9qpT4qXgyPv/tNB8x119/ybch6Hv9g5+YVvydaAaArgbHv4AqdT+A==" saltValue="EZKlhDJCcJTTeYXogIeJGreS6D5adRaOsOQb/vdF12i1ggeaDJLbfI2Vg5akdZZG1zXxmHCUlyFnNgU/Bszh7Q==" spinCount="100000" sheet="1" objects="1" scenarios="1" formatColumns="0" formatRows="0" autoFilter="0"/>
  <autoFilter ref="C92:K371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9"/>
      <c r="C1" s="119"/>
      <c r="D1" s="120" t="s">
        <v>1</v>
      </c>
      <c r="E1" s="119"/>
      <c r="F1" s="121" t="s">
        <v>88</v>
      </c>
      <c r="G1" s="303" t="s">
        <v>89</v>
      </c>
      <c r="H1" s="303"/>
      <c r="I1" s="122"/>
      <c r="J1" s="121" t="s">
        <v>90</v>
      </c>
      <c r="K1" s="120" t="s">
        <v>91</v>
      </c>
      <c r="L1" s="121" t="s">
        <v>92</v>
      </c>
      <c r="M1" s="121"/>
      <c r="N1" s="121"/>
      <c r="O1" s="121"/>
      <c r="P1" s="121"/>
      <c r="Q1" s="121"/>
      <c r="R1" s="121"/>
      <c r="S1" s="121"/>
      <c r="T1" s="12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23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2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4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4"/>
      <c r="J6" s="27"/>
      <c r="K6" s="29"/>
    </row>
    <row r="7" spans="1:70" ht="16.5" customHeight="1">
      <c r="B7" s="26"/>
      <c r="C7" s="27"/>
      <c r="D7" s="27"/>
      <c r="E7" s="295" t="str">
        <f>'Rekapitulace stavby'!K6</f>
        <v>Výstavba inženýrských sítí v prostoru Slatinice - produktovody a trubní sítě</v>
      </c>
      <c r="F7" s="296"/>
      <c r="G7" s="296"/>
      <c r="H7" s="296"/>
      <c r="I7" s="124"/>
      <c r="J7" s="27"/>
      <c r="K7" s="29"/>
    </row>
    <row r="8" spans="1:70">
      <c r="B8" s="26"/>
      <c r="C8" s="27"/>
      <c r="D8" s="35" t="s">
        <v>94</v>
      </c>
      <c r="E8" s="27"/>
      <c r="F8" s="27"/>
      <c r="G8" s="27"/>
      <c r="H8" s="27"/>
      <c r="I8" s="124"/>
      <c r="J8" s="27"/>
      <c r="K8" s="29"/>
    </row>
    <row r="9" spans="1:70" s="1" customFormat="1" ht="16.5" customHeight="1">
      <c r="B9" s="39"/>
      <c r="C9" s="40"/>
      <c r="D9" s="40"/>
      <c r="E9" s="295" t="s">
        <v>95</v>
      </c>
      <c r="F9" s="297"/>
      <c r="G9" s="297"/>
      <c r="H9" s="297"/>
      <c r="I9" s="125"/>
      <c r="J9" s="40"/>
      <c r="K9" s="43"/>
    </row>
    <row r="10" spans="1:70" s="1" customFormat="1">
      <c r="B10" s="39"/>
      <c r="C10" s="40"/>
      <c r="D10" s="35" t="s">
        <v>96</v>
      </c>
      <c r="E10" s="40"/>
      <c r="F10" s="40"/>
      <c r="G10" s="40"/>
      <c r="H10" s="40"/>
      <c r="I10" s="125"/>
      <c r="J10" s="40"/>
      <c r="K10" s="43"/>
    </row>
    <row r="11" spans="1:70" s="1" customFormat="1" ht="36.950000000000003" customHeight="1">
      <c r="B11" s="39"/>
      <c r="C11" s="40"/>
      <c r="D11" s="40"/>
      <c r="E11" s="298" t="s">
        <v>616</v>
      </c>
      <c r="F11" s="297"/>
      <c r="G11" s="297"/>
      <c r="H11" s="297"/>
      <c r="I11" s="125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5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6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6" t="s">
        <v>25</v>
      </c>
      <c r="J14" s="127" t="str">
        <f>'Rekapitulace stavby'!AN8</f>
        <v>20. 11. 2017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5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6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6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5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6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6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5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6" t="s">
        <v>28</v>
      </c>
      <c r="J22" s="33" t="s">
        <v>21</v>
      </c>
      <c r="K22" s="43"/>
    </row>
    <row r="23" spans="2:11" s="1" customFormat="1" ht="18" customHeight="1">
      <c r="B23" s="39"/>
      <c r="C23" s="40"/>
      <c r="D23" s="40"/>
      <c r="E23" s="33" t="s">
        <v>34</v>
      </c>
      <c r="F23" s="40"/>
      <c r="G23" s="40"/>
      <c r="H23" s="40"/>
      <c r="I23" s="126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5"/>
      <c r="J24" s="40"/>
      <c r="K24" s="43"/>
    </row>
    <row r="25" spans="2:11" s="1" customFormat="1" ht="14.45" customHeight="1">
      <c r="B25" s="39"/>
      <c r="C25" s="40"/>
      <c r="D25" s="35" t="s">
        <v>36</v>
      </c>
      <c r="E25" s="40"/>
      <c r="F25" s="40"/>
      <c r="G25" s="40"/>
      <c r="H25" s="40"/>
      <c r="I25" s="125"/>
      <c r="J25" s="40"/>
      <c r="K25" s="43"/>
    </row>
    <row r="26" spans="2:11" s="7" customFormat="1" ht="16.5" customHeight="1">
      <c r="B26" s="128"/>
      <c r="C26" s="129"/>
      <c r="D26" s="129"/>
      <c r="E26" s="260" t="s">
        <v>21</v>
      </c>
      <c r="F26" s="260"/>
      <c r="G26" s="260"/>
      <c r="H26" s="260"/>
      <c r="I26" s="130"/>
      <c r="J26" s="129"/>
      <c r="K26" s="131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5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32"/>
      <c r="J28" s="83"/>
      <c r="K28" s="133"/>
    </row>
    <row r="29" spans="2:11" s="1" customFormat="1" ht="25.35" customHeight="1">
      <c r="B29" s="39"/>
      <c r="C29" s="40"/>
      <c r="D29" s="134" t="s">
        <v>38</v>
      </c>
      <c r="E29" s="40"/>
      <c r="F29" s="40"/>
      <c r="G29" s="40"/>
      <c r="H29" s="40"/>
      <c r="I29" s="125"/>
      <c r="J29" s="135">
        <f>ROUND(J87,2)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32"/>
      <c r="J30" s="83"/>
      <c r="K30" s="133"/>
    </row>
    <row r="31" spans="2:11" s="1" customFormat="1" ht="14.45" customHeight="1">
      <c r="B31" s="39"/>
      <c r="C31" s="40"/>
      <c r="D31" s="40"/>
      <c r="E31" s="40"/>
      <c r="F31" s="44" t="s">
        <v>40</v>
      </c>
      <c r="G31" s="40"/>
      <c r="H31" s="40"/>
      <c r="I31" s="136" t="s">
        <v>39</v>
      </c>
      <c r="J31" s="44" t="s">
        <v>41</v>
      </c>
      <c r="K31" s="43"/>
    </row>
    <row r="32" spans="2:11" s="1" customFormat="1" ht="14.45" customHeight="1">
      <c r="B32" s="39"/>
      <c r="C32" s="40"/>
      <c r="D32" s="47" t="s">
        <v>42</v>
      </c>
      <c r="E32" s="47" t="s">
        <v>43</v>
      </c>
      <c r="F32" s="137">
        <f>ROUND(SUM(BE87:BE107), 2)</f>
        <v>0</v>
      </c>
      <c r="G32" s="40"/>
      <c r="H32" s="40"/>
      <c r="I32" s="138">
        <v>0.21</v>
      </c>
      <c r="J32" s="137">
        <f>ROUND(ROUND((SUM(BE87:BE107)),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44</v>
      </c>
      <c r="F33" s="137">
        <f>ROUND(SUM(BF87:BF107), 2)</f>
        <v>0</v>
      </c>
      <c r="G33" s="40"/>
      <c r="H33" s="40"/>
      <c r="I33" s="138">
        <v>0.15</v>
      </c>
      <c r="J33" s="137">
        <f>ROUND(ROUND((SUM(BF87:BF107)),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37">
        <f>ROUND(SUM(BG87:BG107), 2)</f>
        <v>0</v>
      </c>
      <c r="G34" s="40"/>
      <c r="H34" s="40"/>
      <c r="I34" s="138">
        <v>0.21</v>
      </c>
      <c r="J34" s="137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46</v>
      </c>
      <c r="F35" s="137">
        <f>ROUND(SUM(BH87:BH107), 2)</f>
        <v>0</v>
      </c>
      <c r="G35" s="40"/>
      <c r="H35" s="40"/>
      <c r="I35" s="138">
        <v>0.15</v>
      </c>
      <c r="J35" s="137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47</v>
      </c>
      <c r="F36" s="137">
        <f>ROUND(SUM(BI87:BI107), 2)</f>
        <v>0</v>
      </c>
      <c r="G36" s="40"/>
      <c r="H36" s="40"/>
      <c r="I36" s="138">
        <v>0</v>
      </c>
      <c r="J36" s="137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5"/>
      <c r="J37" s="40"/>
      <c r="K37" s="43"/>
    </row>
    <row r="38" spans="2:11" s="1" customFormat="1" ht="25.35" customHeight="1">
      <c r="B38" s="39"/>
      <c r="C38" s="139"/>
      <c r="D38" s="140" t="s">
        <v>48</v>
      </c>
      <c r="E38" s="77"/>
      <c r="F38" s="77"/>
      <c r="G38" s="141" t="s">
        <v>49</v>
      </c>
      <c r="H38" s="142" t="s">
        <v>50</v>
      </c>
      <c r="I38" s="143"/>
      <c r="J38" s="144">
        <f>SUM(J29:J36)</f>
        <v>0</v>
      </c>
      <c r="K38" s="145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6"/>
      <c r="J39" s="55"/>
      <c r="K39" s="56"/>
    </row>
    <row r="43" spans="2:11" s="1" customFormat="1" ht="6.95" customHeight="1">
      <c r="B43" s="147"/>
      <c r="C43" s="148"/>
      <c r="D43" s="148"/>
      <c r="E43" s="148"/>
      <c r="F43" s="148"/>
      <c r="G43" s="148"/>
      <c r="H43" s="148"/>
      <c r="I43" s="149"/>
      <c r="J43" s="148"/>
      <c r="K43" s="150"/>
    </row>
    <row r="44" spans="2:11" s="1" customFormat="1" ht="36.950000000000003" customHeight="1">
      <c r="B44" s="39"/>
      <c r="C44" s="28" t="s">
        <v>98</v>
      </c>
      <c r="D44" s="40"/>
      <c r="E44" s="40"/>
      <c r="F44" s="40"/>
      <c r="G44" s="40"/>
      <c r="H44" s="40"/>
      <c r="I44" s="125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5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5"/>
      <c r="J46" s="40"/>
      <c r="K46" s="43"/>
    </row>
    <row r="47" spans="2:11" s="1" customFormat="1" ht="16.5" customHeight="1">
      <c r="B47" s="39"/>
      <c r="C47" s="40"/>
      <c r="D47" s="40"/>
      <c r="E47" s="295" t="str">
        <f>E7</f>
        <v>Výstavba inženýrských sítí v prostoru Slatinice - produktovody a trubní sítě</v>
      </c>
      <c r="F47" s="296"/>
      <c r="G47" s="296"/>
      <c r="H47" s="296"/>
      <c r="I47" s="125"/>
      <c r="J47" s="40"/>
      <c r="K47" s="43"/>
    </row>
    <row r="48" spans="2:11">
      <c r="B48" s="26"/>
      <c r="C48" s="35" t="s">
        <v>94</v>
      </c>
      <c r="D48" s="27"/>
      <c r="E48" s="27"/>
      <c r="F48" s="27"/>
      <c r="G48" s="27"/>
      <c r="H48" s="27"/>
      <c r="I48" s="124"/>
      <c r="J48" s="27"/>
      <c r="K48" s="29"/>
    </row>
    <row r="49" spans="2:47" s="1" customFormat="1" ht="16.5" customHeight="1">
      <c r="B49" s="39"/>
      <c r="C49" s="40"/>
      <c r="D49" s="40"/>
      <c r="E49" s="295" t="s">
        <v>95</v>
      </c>
      <c r="F49" s="297"/>
      <c r="G49" s="297"/>
      <c r="H49" s="297"/>
      <c r="I49" s="125"/>
      <c r="J49" s="40"/>
      <c r="K49" s="43"/>
    </row>
    <row r="50" spans="2:47" s="1" customFormat="1" ht="14.45" customHeight="1">
      <c r="B50" s="39"/>
      <c r="C50" s="35" t="s">
        <v>96</v>
      </c>
      <c r="D50" s="40"/>
      <c r="E50" s="40"/>
      <c r="F50" s="40"/>
      <c r="G50" s="40"/>
      <c r="H50" s="40"/>
      <c r="I50" s="125"/>
      <c r="J50" s="40"/>
      <c r="K50" s="43"/>
    </row>
    <row r="51" spans="2:47" s="1" customFormat="1" ht="17.25" customHeight="1">
      <c r="B51" s="39"/>
      <c r="C51" s="40"/>
      <c r="D51" s="40"/>
      <c r="E51" s="298" t="str">
        <f>E11</f>
        <v>4 - Vedlejší náklady a ostatní náklady</v>
      </c>
      <c r="F51" s="297"/>
      <c r="G51" s="297"/>
      <c r="H51" s="297"/>
      <c r="I51" s="125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5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 xml:space="preserve"> </v>
      </c>
      <c r="G53" s="40"/>
      <c r="H53" s="40"/>
      <c r="I53" s="126" t="s">
        <v>25</v>
      </c>
      <c r="J53" s="127" t="str">
        <f>IF(J14="","",J14)</f>
        <v>20. 11. 2017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5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Vršanská uhelná a.s.</v>
      </c>
      <c r="G55" s="40"/>
      <c r="H55" s="40"/>
      <c r="I55" s="126" t="s">
        <v>33</v>
      </c>
      <c r="J55" s="260" t="str">
        <f>E23</f>
        <v>B-PROJEKTY Teplice s.r.o.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5"/>
      <c r="J56" s="299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5"/>
      <c r="J57" s="40"/>
      <c r="K57" s="43"/>
    </row>
    <row r="58" spans="2:47" s="1" customFormat="1" ht="29.25" customHeight="1">
      <c r="B58" s="39"/>
      <c r="C58" s="151" t="s">
        <v>99</v>
      </c>
      <c r="D58" s="139"/>
      <c r="E58" s="139"/>
      <c r="F58" s="139"/>
      <c r="G58" s="139"/>
      <c r="H58" s="139"/>
      <c r="I58" s="152"/>
      <c r="J58" s="153" t="s">
        <v>100</v>
      </c>
      <c r="K58" s="15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5"/>
      <c r="J59" s="40"/>
      <c r="K59" s="43"/>
    </row>
    <row r="60" spans="2:47" s="1" customFormat="1" ht="29.25" customHeight="1">
      <c r="B60" s="39"/>
      <c r="C60" s="155" t="s">
        <v>101</v>
      </c>
      <c r="D60" s="40"/>
      <c r="E60" s="40"/>
      <c r="F60" s="40"/>
      <c r="G60" s="40"/>
      <c r="H60" s="40"/>
      <c r="I60" s="125"/>
      <c r="J60" s="135">
        <f>J87</f>
        <v>0</v>
      </c>
      <c r="K60" s="43"/>
      <c r="AU60" s="22" t="s">
        <v>102</v>
      </c>
    </row>
    <row r="61" spans="2:47" s="8" customFormat="1" ht="24.95" customHeight="1">
      <c r="B61" s="156"/>
      <c r="C61" s="157"/>
      <c r="D61" s="158" t="s">
        <v>617</v>
      </c>
      <c r="E61" s="159"/>
      <c r="F61" s="159"/>
      <c r="G61" s="159"/>
      <c r="H61" s="159"/>
      <c r="I61" s="160"/>
      <c r="J61" s="161">
        <f>J88</f>
        <v>0</v>
      </c>
      <c r="K61" s="162"/>
    </row>
    <row r="62" spans="2:47" s="9" customFormat="1" ht="19.899999999999999" customHeight="1">
      <c r="B62" s="163"/>
      <c r="C62" s="164"/>
      <c r="D62" s="165" t="s">
        <v>618</v>
      </c>
      <c r="E62" s="166"/>
      <c r="F62" s="166"/>
      <c r="G62" s="166"/>
      <c r="H62" s="166"/>
      <c r="I62" s="167"/>
      <c r="J62" s="168">
        <f>J89</f>
        <v>0</v>
      </c>
      <c r="K62" s="169"/>
    </row>
    <row r="63" spans="2:47" s="9" customFormat="1" ht="19.899999999999999" customHeight="1">
      <c r="B63" s="163"/>
      <c r="C63" s="164"/>
      <c r="D63" s="165" t="s">
        <v>619</v>
      </c>
      <c r="E63" s="166"/>
      <c r="F63" s="166"/>
      <c r="G63" s="166"/>
      <c r="H63" s="166"/>
      <c r="I63" s="167"/>
      <c r="J63" s="168">
        <f>J95</f>
        <v>0</v>
      </c>
      <c r="K63" s="169"/>
    </row>
    <row r="64" spans="2:47" s="9" customFormat="1" ht="19.899999999999999" customHeight="1">
      <c r="B64" s="163"/>
      <c r="C64" s="164"/>
      <c r="D64" s="165" t="s">
        <v>620</v>
      </c>
      <c r="E64" s="166"/>
      <c r="F64" s="166"/>
      <c r="G64" s="166"/>
      <c r="H64" s="166"/>
      <c r="I64" s="167"/>
      <c r="J64" s="168">
        <f>J102</f>
        <v>0</v>
      </c>
      <c r="K64" s="169"/>
    </row>
    <row r="65" spans="2:12" s="8" customFormat="1" ht="24.95" customHeight="1">
      <c r="B65" s="156"/>
      <c r="C65" s="157"/>
      <c r="D65" s="158" t="s">
        <v>621</v>
      </c>
      <c r="E65" s="159"/>
      <c r="F65" s="159"/>
      <c r="G65" s="159"/>
      <c r="H65" s="159"/>
      <c r="I65" s="160"/>
      <c r="J65" s="161">
        <f>J105</f>
        <v>0</v>
      </c>
      <c r="K65" s="16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25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46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9"/>
      <c r="J71" s="58"/>
      <c r="K71" s="58"/>
      <c r="L71" s="59"/>
    </row>
    <row r="72" spans="2:12" s="1" customFormat="1" ht="36.950000000000003" customHeight="1">
      <c r="B72" s="39"/>
      <c r="C72" s="60" t="s">
        <v>114</v>
      </c>
      <c r="D72" s="61"/>
      <c r="E72" s="61"/>
      <c r="F72" s="61"/>
      <c r="G72" s="61"/>
      <c r="H72" s="61"/>
      <c r="I72" s="170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70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70"/>
      <c r="J74" s="61"/>
      <c r="K74" s="61"/>
      <c r="L74" s="59"/>
    </row>
    <row r="75" spans="2:12" s="1" customFormat="1" ht="16.5" customHeight="1">
      <c r="B75" s="39"/>
      <c r="C75" s="61"/>
      <c r="D75" s="61"/>
      <c r="E75" s="300" t="str">
        <f>E7</f>
        <v>Výstavba inženýrských sítí v prostoru Slatinice - produktovody a trubní sítě</v>
      </c>
      <c r="F75" s="301"/>
      <c r="G75" s="301"/>
      <c r="H75" s="301"/>
      <c r="I75" s="170"/>
      <c r="J75" s="61"/>
      <c r="K75" s="61"/>
      <c r="L75" s="59"/>
    </row>
    <row r="76" spans="2:12">
      <c r="B76" s="26"/>
      <c r="C76" s="63" t="s">
        <v>94</v>
      </c>
      <c r="D76" s="171"/>
      <c r="E76" s="171"/>
      <c r="F76" s="171"/>
      <c r="G76" s="171"/>
      <c r="H76" s="171"/>
      <c r="J76" s="171"/>
      <c r="K76" s="171"/>
      <c r="L76" s="172"/>
    </row>
    <row r="77" spans="2:12" s="1" customFormat="1" ht="16.5" customHeight="1">
      <c r="B77" s="39"/>
      <c r="C77" s="61"/>
      <c r="D77" s="61"/>
      <c r="E77" s="300" t="s">
        <v>95</v>
      </c>
      <c r="F77" s="302"/>
      <c r="G77" s="302"/>
      <c r="H77" s="302"/>
      <c r="I77" s="170"/>
      <c r="J77" s="61"/>
      <c r="K77" s="61"/>
      <c r="L77" s="59"/>
    </row>
    <row r="78" spans="2:12" s="1" customFormat="1" ht="14.45" customHeight="1">
      <c r="B78" s="39"/>
      <c r="C78" s="63" t="s">
        <v>96</v>
      </c>
      <c r="D78" s="61"/>
      <c r="E78" s="61"/>
      <c r="F78" s="61"/>
      <c r="G78" s="61"/>
      <c r="H78" s="61"/>
      <c r="I78" s="170"/>
      <c r="J78" s="61"/>
      <c r="K78" s="61"/>
      <c r="L78" s="59"/>
    </row>
    <row r="79" spans="2:12" s="1" customFormat="1" ht="17.25" customHeight="1">
      <c r="B79" s="39"/>
      <c r="C79" s="61"/>
      <c r="D79" s="61"/>
      <c r="E79" s="271" t="str">
        <f>E11</f>
        <v>4 - Vedlejší náklady a ostatní náklady</v>
      </c>
      <c r="F79" s="302"/>
      <c r="G79" s="302"/>
      <c r="H79" s="302"/>
      <c r="I79" s="170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70"/>
      <c r="J80" s="61"/>
      <c r="K80" s="61"/>
      <c r="L80" s="59"/>
    </row>
    <row r="81" spans="2:65" s="1" customFormat="1" ht="18" customHeight="1">
      <c r="B81" s="39"/>
      <c r="C81" s="63" t="s">
        <v>23</v>
      </c>
      <c r="D81" s="61"/>
      <c r="E81" s="61"/>
      <c r="F81" s="173" t="str">
        <f>F14</f>
        <v xml:space="preserve"> </v>
      </c>
      <c r="G81" s="61"/>
      <c r="H81" s="61"/>
      <c r="I81" s="174" t="s">
        <v>25</v>
      </c>
      <c r="J81" s="71" t="str">
        <f>IF(J14="","",J14)</f>
        <v>20. 11. 2017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70"/>
      <c r="J82" s="61"/>
      <c r="K82" s="61"/>
      <c r="L82" s="59"/>
    </row>
    <row r="83" spans="2:65" s="1" customFormat="1">
      <c r="B83" s="39"/>
      <c r="C83" s="63" t="s">
        <v>27</v>
      </c>
      <c r="D83" s="61"/>
      <c r="E83" s="61"/>
      <c r="F83" s="173" t="str">
        <f>E17</f>
        <v>Vršanská uhelná a.s.</v>
      </c>
      <c r="G83" s="61"/>
      <c r="H83" s="61"/>
      <c r="I83" s="174" t="s">
        <v>33</v>
      </c>
      <c r="J83" s="173" t="str">
        <f>E23</f>
        <v>B-PROJEKTY Teplice s.r.o.</v>
      </c>
      <c r="K83" s="61"/>
      <c r="L83" s="59"/>
    </row>
    <row r="84" spans="2:65" s="1" customFormat="1" ht="14.45" customHeight="1">
      <c r="B84" s="39"/>
      <c r="C84" s="63" t="s">
        <v>31</v>
      </c>
      <c r="D84" s="61"/>
      <c r="E84" s="61"/>
      <c r="F84" s="173" t="str">
        <f>IF(E20="","",E20)</f>
        <v/>
      </c>
      <c r="G84" s="61"/>
      <c r="H84" s="61"/>
      <c r="I84" s="170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70"/>
      <c r="J85" s="61"/>
      <c r="K85" s="61"/>
      <c r="L85" s="59"/>
    </row>
    <row r="86" spans="2:65" s="10" customFormat="1" ht="29.25" customHeight="1">
      <c r="B86" s="175"/>
      <c r="C86" s="176" t="s">
        <v>115</v>
      </c>
      <c r="D86" s="177" t="s">
        <v>57</v>
      </c>
      <c r="E86" s="177" t="s">
        <v>53</v>
      </c>
      <c r="F86" s="177" t="s">
        <v>116</v>
      </c>
      <c r="G86" s="177" t="s">
        <v>117</v>
      </c>
      <c r="H86" s="177" t="s">
        <v>118</v>
      </c>
      <c r="I86" s="178" t="s">
        <v>119</v>
      </c>
      <c r="J86" s="177" t="s">
        <v>100</v>
      </c>
      <c r="K86" s="179" t="s">
        <v>120</v>
      </c>
      <c r="L86" s="180"/>
      <c r="M86" s="79" t="s">
        <v>121</v>
      </c>
      <c r="N86" s="80" t="s">
        <v>42</v>
      </c>
      <c r="O86" s="80" t="s">
        <v>122</v>
      </c>
      <c r="P86" s="80" t="s">
        <v>123</v>
      </c>
      <c r="Q86" s="80" t="s">
        <v>124</v>
      </c>
      <c r="R86" s="80" t="s">
        <v>125</v>
      </c>
      <c r="S86" s="80" t="s">
        <v>126</v>
      </c>
      <c r="T86" s="81" t="s">
        <v>127</v>
      </c>
    </row>
    <row r="87" spans="2:65" s="1" customFormat="1" ht="29.25" customHeight="1">
      <c r="B87" s="39"/>
      <c r="C87" s="85" t="s">
        <v>101</v>
      </c>
      <c r="D87" s="61"/>
      <c r="E87" s="61"/>
      <c r="F87" s="61"/>
      <c r="G87" s="61"/>
      <c r="H87" s="61"/>
      <c r="I87" s="170"/>
      <c r="J87" s="181">
        <f>BK87</f>
        <v>0</v>
      </c>
      <c r="K87" s="61"/>
      <c r="L87" s="59"/>
      <c r="M87" s="82"/>
      <c r="N87" s="83"/>
      <c r="O87" s="83"/>
      <c r="P87" s="182">
        <f>P88+P105</f>
        <v>0</v>
      </c>
      <c r="Q87" s="83"/>
      <c r="R87" s="182">
        <f>R88+R105</f>
        <v>0</v>
      </c>
      <c r="S87" s="83"/>
      <c r="T87" s="183">
        <f>T88+T105</f>
        <v>0</v>
      </c>
      <c r="AT87" s="22" t="s">
        <v>71</v>
      </c>
      <c r="AU87" s="22" t="s">
        <v>102</v>
      </c>
      <c r="BK87" s="184">
        <f>BK88+BK105</f>
        <v>0</v>
      </c>
    </row>
    <row r="88" spans="2:65" s="11" customFormat="1" ht="37.35" customHeight="1">
      <c r="B88" s="185"/>
      <c r="C88" s="186"/>
      <c r="D88" s="187" t="s">
        <v>71</v>
      </c>
      <c r="E88" s="188" t="s">
        <v>622</v>
      </c>
      <c r="F88" s="188" t="s">
        <v>623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P89+P95+P102</f>
        <v>0</v>
      </c>
      <c r="Q88" s="193"/>
      <c r="R88" s="194">
        <f>R89+R95+R102</f>
        <v>0</v>
      </c>
      <c r="S88" s="193"/>
      <c r="T88" s="195">
        <f>T89+T95+T102</f>
        <v>0</v>
      </c>
      <c r="AR88" s="196" t="s">
        <v>151</v>
      </c>
      <c r="AT88" s="197" t="s">
        <v>71</v>
      </c>
      <c r="AU88" s="197" t="s">
        <v>72</v>
      </c>
      <c r="AY88" s="196" t="s">
        <v>129</v>
      </c>
      <c r="BK88" s="198">
        <f>BK89+BK95+BK102</f>
        <v>0</v>
      </c>
    </row>
    <row r="89" spans="2:65" s="11" customFormat="1" ht="19.899999999999999" customHeight="1">
      <c r="B89" s="185"/>
      <c r="C89" s="186"/>
      <c r="D89" s="187" t="s">
        <v>71</v>
      </c>
      <c r="E89" s="199" t="s">
        <v>624</v>
      </c>
      <c r="F89" s="199" t="s">
        <v>625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SUM(P90:P94)</f>
        <v>0</v>
      </c>
      <c r="Q89" s="193"/>
      <c r="R89" s="194">
        <f>SUM(R90:R94)</f>
        <v>0</v>
      </c>
      <c r="S89" s="193"/>
      <c r="T89" s="195">
        <f>SUM(T90:T94)</f>
        <v>0</v>
      </c>
      <c r="AR89" s="196" t="s">
        <v>79</v>
      </c>
      <c r="AT89" s="197" t="s">
        <v>71</v>
      </c>
      <c r="AU89" s="197" t="s">
        <v>79</v>
      </c>
      <c r="AY89" s="196" t="s">
        <v>129</v>
      </c>
      <c r="BK89" s="198">
        <f>SUM(BK90:BK94)</f>
        <v>0</v>
      </c>
    </row>
    <row r="90" spans="2:65" s="1" customFormat="1" ht="16.5" customHeight="1">
      <c r="B90" s="39"/>
      <c r="C90" s="201" t="s">
        <v>79</v>
      </c>
      <c r="D90" s="201" t="s">
        <v>132</v>
      </c>
      <c r="E90" s="202" t="s">
        <v>626</v>
      </c>
      <c r="F90" s="203" t="s">
        <v>627</v>
      </c>
      <c r="G90" s="204" t="s">
        <v>135</v>
      </c>
      <c r="H90" s="205">
        <v>2755.1289999999999</v>
      </c>
      <c r="I90" s="206"/>
      <c r="J90" s="207">
        <f>ROUND(I90*H90,2)</f>
        <v>0</v>
      </c>
      <c r="K90" s="203" t="s">
        <v>21</v>
      </c>
      <c r="L90" s="59"/>
      <c r="M90" s="208" t="s">
        <v>21</v>
      </c>
      <c r="N90" s="209" t="s">
        <v>43</v>
      </c>
      <c r="O90" s="40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2" t="s">
        <v>628</v>
      </c>
      <c r="AT90" s="22" t="s">
        <v>132</v>
      </c>
      <c r="AU90" s="22" t="s">
        <v>81</v>
      </c>
      <c r="AY90" s="22" t="s">
        <v>129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2" t="s">
        <v>79</v>
      </c>
      <c r="BK90" s="212">
        <f>ROUND(I90*H90,2)</f>
        <v>0</v>
      </c>
      <c r="BL90" s="22" t="s">
        <v>628</v>
      </c>
      <c r="BM90" s="22" t="s">
        <v>629</v>
      </c>
    </row>
    <row r="91" spans="2:65" s="1" customFormat="1" ht="16.5" customHeight="1">
      <c r="B91" s="39"/>
      <c r="C91" s="201" t="s">
        <v>81</v>
      </c>
      <c r="D91" s="201" t="s">
        <v>132</v>
      </c>
      <c r="E91" s="202" t="s">
        <v>630</v>
      </c>
      <c r="F91" s="203" t="s">
        <v>631</v>
      </c>
      <c r="G91" s="204" t="s">
        <v>135</v>
      </c>
      <c r="H91" s="205">
        <v>5857.8130000000001</v>
      </c>
      <c r="I91" s="206"/>
      <c r="J91" s="207">
        <f>ROUND(I91*H91,2)</f>
        <v>0</v>
      </c>
      <c r="K91" s="203" t="s">
        <v>21</v>
      </c>
      <c r="L91" s="59"/>
      <c r="M91" s="208" t="s">
        <v>21</v>
      </c>
      <c r="N91" s="209" t="s">
        <v>43</v>
      </c>
      <c r="O91" s="40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AR91" s="22" t="s">
        <v>628</v>
      </c>
      <c r="AT91" s="22" t="s">
        <v>132</v>
      </c>
      <c r="AU91" s="22" t="s">
        <v>81</v>
      </c>
      <c r="AY91" s="22" t="s">
        <v>129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2" t="s">
        <v>79</v>
      </c>
      <c r="BK91" s="212">
        <f>ROUND(I91*H91,2)</f>
        <v>0</v>
      </c>
      <c r="BL91" s="22" t="s">
        <v>628</v>
      </c>
      <c r="BM91" s="22" t="s">
        <v>632</v>
      </c>
    </row>
    <row r="92" spans="2:65" s="1" customFormat="1" ht="16.5" customHeight="1">
      <c r="B92" s="39"/>
      <c r="C92" s="201" t="s">
        <v>141</v>
      </c>
      <c r="D92" s="201" t="s">
        <v>132</v>
      </c>
      <c r="E92" s="202" t="s">
        <v>633</v>
      </c>
      <c r="F92" s="203" t="s">
        <v>634</v>
      </c>
      <c r="G92" s="204" t="s">
        <v>135</v>
      </c>
      <c r="H92" s="205">
        <v>3409.9780000000001</v>
      </c>
      <c r="I92" s="206"/>
      <c r="J92" s="207">
        <f>ROUND(I92*H92,2)</f>
        <v>0</v>
      </c>
      <c r="K92" s="203" t="s">
        <v>21</v>
      </c>
      <c r="L92" s="59"/>
      <c r="M92" s="208" t="s">
        <v>21</v>
      </c>
      <c r="N92" s="209" t="s">
        <v>43</v>
      </c>
      <c r="O92" s="40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2" t="s">
        <v>628</v>
      </c>
      <c r="AT92" s="22" t="s">
        <v>132</v>
      </c>
      <c r="AU92" s="22" t="s">
        <v>81</v>
      </c>
      <c r="AY92" s="22" t="s">
        <v>129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2" t="s">
        <v>79</v>
      </c>
      <c r="BK92" s="212">
        <f>ROUND(I92*H92,2)</f>
        <v>0</v>
      </c>
      <c r="BL92" s="22" t="s">
        <v>628</v>
      </c>
      <c r="BM92" s="22" t="s">
        <v>635</v>
      </c>
    </row>
    <row r="93" spans="2:65" s="1" customFormat="1" ht="16.5" customHeight="1">
      <c r="B93" s="39"/>
      <c r="C93" s="201" t="s">
        <v>85</v>
      </c>
      <c r="D93" s="201" t="s">
        <v>132</v>
      </c>
      <c r="E93" s="202" t="s">
        <v>636</v>
      </c>
      <c r="F93" s="203" t="s">
        <v>637</v>
      </c>
      <c r="G93" s="204" t="s">
        <v>135</v>
      </c>
      <c r="H93" s="205">
        <v>27592.616999999998</v>
      </c>
      <c r="I93" s="206"/>
      <c r="J93" s="207">
        <f>ROUND(I93*H93,2)</f>
        <v>0</v>
      </c>
      <c r="K93" s="203" t="s">
        <v>21</v>
      </c>
      <c r="L93" s="59"/>
      <c r="M93" s="208" t="s">
        <v>21</v>
      </c>
      <c r="N93" s="209" t="s">
        <v>43</v>
      </c>
      <c r="O93" s="40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22" t="s">
        <v>628</v>
      </c>
      <c r="AT93" s="22" t="s">
        <v>132</v>
      </c>
      <c r="AU93" s="22" t="s">
        <v>81</v>
      </c>
      <c r="AY93" s="22" t="s">
        <v>129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2" t="s">
        <v>79</v>
      </c>
      <c r="BK93" s="212">
        <f>ROUND(I93*H93,2)</f>
        <v>0</v>
      </c>
      <c r="BL93" s="22" t="s">
        <v>628</v>
      </c>
      <c r="BM93" s="22" t="s">
        <v>638</v>
      </c>
    </row>
    <row r="94" spans="2:65" s="1" customFormat="1" ht="16.5" customHeight="1">
      <c r="B94" s="39"/>
      <c r="C94" s="201" t="s">
        <v>151</v>
      </c>
      <c r="D94" s="201" t="s">
        <v>132</v>
      </c>
      <c r="E94" s="202" t="s">
        <v>639</v>
      </c>
      <c r="F94" s="203" t="s">
        <v>640</v>
      </c>
      <c r="G94" s="204" t="s">
        <v>135</v>
      </c>
      <c r="H94" s="205">
        <v>3951.636</v>
      </c>
      <c r="I94" s="206"/>
      <c r="J94" s="207">
        <f>ROUND(I94*H94,2)</f>
        <v>0</v>
      </c>
      <c r="K94" s="203" t="s">
        <v>21</v>
      </c>
      <c r="L94" s="59"/>
      <c r="M94" s="208" t="s">
        <v>21</v>
      </c>
      <c r="N94" s="209" t="s">
        <v>43</v>
      </c>
      <c r="O94" s="40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22" t="s">
        <v>628</v>
      </c>
      <c r="AT94" s="22" t="s">
        <v>132</v>
      </c>
      <c r="AU94" s="22" t="s">
        <v>81</v>
      </c>
      <c r="AY94" s="22" t="s">
        <v>129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22" t="s">
        <v>79</v>
      </c>
      <c r="BK94" s="212">
        <f>ROUND(I94*H94,2)</f>
        <v>0</v>
      </c>
      <c r="BL94" s="22" t="s">
        <v>628</v>
      </c>
      <c r="BM94" s="22" t="s">
        <v>641</v>
      </c>
    </row>
    <row r="95" spans="2:65" s="11" customFormat="1" ht="29.85" customHeight="1">
      <c r="B95" s="185"/>
      <c r="C95" s="186"/>
      <c r="D95" s="187" t="s">
        <v>71</v>
      </c>
      <c r="E95" s="199" t="s">
        <v>642</v>
      </c>
      <c r="F95" s="199" t="s">
        <v>643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SUM(P96:P101)</f>
        <v>0</v>
      </c>
      <c r="Q95" s="193"/>
      <c r="R95" s="194">
        <f>SUM(R96:R101)</f>
        <v>0</v>
      </c>
      <c r="S95" s="193"/>
      <c r="T95" s="195">
        <f>SUM(T96:T101)</f>
        <v>0</v>
      </c>
      <c r="AR95" s="196" t="s">
        <v>151</v>
      </c>
      <c r="AT95" s="197" t="s">
        <v>71</v>
      </c>
      <c r="AU95" s="197" t="s">
        <v>79</v>
      </c>
      <c r="AY95" s="196" t="s">
        <v>129</v>
      </c>
      <c r="BK95" s="198">
        <f>SUM(BK96:BK101)</f>
        <v>0</v>
      </c>
    </row>
    <row r="96" spans="2:65" s="1" customFormat="1" ht="16.5" customHeight="1">
      <c r="B96" s="39"/>
      <c r="C96" s="201" t="s">
        <v>156</v>
      </c>
      <c r="D96" s="201" t="s">
        <v>132</v>
      </c>
      <c r="E96" s="202" t="s">
        <v>644</v>
      </c>
      <c r="F96" s="203" t="s">
        <v>645</v>
      </c>
      <c r="G96" s="204" t="s">
        <v>646</v>
      </c>
      <c r="H96" s="205">
        <v>1</v>
      </c>
      <c r="I96" s="206"/>
      <c r="J96" s="207">
        <f t="shared" ref="J96:J101" si="0">ROUND(I96*H96,2)</f>
        <v>0</v>
      </c>
      <c r="K96" s="203" t="s">
        <v>21</v>
      </c>
      <c r="L96" s="59"/>
      <c r="M96" s="208" t="s">
        <v>21</v>
      </c>
      <c r="N96" s="209" t="s">
        <v>43</v>
      </c>
      <c r="O96" s="40"/>
      <c r="P96" s="210">
        <f t="shared" ref="P96:P101" si="1">O96*H96</f>
        <v>0</v>
      </c>
      <c r="Q96" s="210">
        <v>0</v>
      </c>
      <c r="R96" s="210">
        <f t="shared" ref="R96:R101" si="2">Q96*H96</f>
        <v>0</v>
      </c>
      <c r="S96" s="210">
        <v>0</v>
      </c>
      <c r="T96" s="211">
        <f t="shared" ref="T96:T101" si="3">S96*H96</f>
        <v>0</v>
      </c>
      <c r="AR96" s="22" t="s">
        <v>628</v>
      </c>
      <c r="AT96" s="22" t="s">
        <v>132</v>
      </c>
      <c r="AU96" s="22" t="s">
        <v>81</v>
      </c>
      <c r="AY96" s="22" t="s">
        <v>129</v>
      </c>
      <c r="BE96" s="212">
        <f t="shared" ref="BE96:BE101" si="4">IF(N96="základní",J96,0)</f>
        <v>0</v>
      </c>
      <c r="BF96" s="212">
        <f t="shared" ref="BF96:BF101" si="5">IF(N96="snížená",J96,0)</f>
        <v>0</v>
      </c>
      <c r="BG96" s="212">
        <f t="shared" ref="BG96:BG101" si="6">IF(N96="zákl. přenesená",J96,0)</f>
        <v>0</v>
      </c>
      <c r="BH96" s="212">
        <f t="shared" ref="BH96:BH101" si="7">IF(N96="sníž. přenesená",J96,0)</f>
        <v>0</v>
      </c>
      <c r="BI96" s="212">
        <f t="shared" ref="BI96:BI101" si="8">IF(N96="nulová",J96,0)</f>
        <v>0</v>
      </c>
      <c r="BJ96" s="22" t="s">
        <v>79</v>
      </c>
      <c r="BK96" s="212">
        <f t="shared" ref="BK96:BK101" si="9">ROUND(I96*H96,2)</f>
        <v>0</v>
      </c>
      <c r="BL96" s="22" t="s">
        <v>628</v>
      </c>
      <c r="BM96" s="22" t="s">
        <v>647</v>
      </c>
    </row>
    <row r="97" spans="2:65" s="1" customFormat="1" ht="25.5" customHeight="1">
      <c r="B97" s="39"/>
      <c r="C97" s="201" t="s">
        <v>161</v>
      </c>
      <c r="D97" s="201" t="s">
        <v>132</v>
      </c>
      <c r="E97" s="202" t="s">
        <v>648</v>
      </c>
      <c r="F97" s="203" t="s">
        <v>649</v>
      </c>
      <c r="G97" s="204" t="s">
        <v>646</v>
      </c>
      <c r="H97" s="205">
        <v>1</v>
      </c>
      <c r="I97" s="206"/>
      <c r="J97" s="207">
        <f t="shared" si="0"/>
        <v>0</v>
      </c>
      <c r="K97" s="203" t="s">
        <v>21</v>
      </c>
      <c r="L97" s="59"/>
      <c r="M97" s="208" t="s">
        <v>21</v>
      </c>
      <c r="N97" s="209" t="s">
        <v>43</v>
      </c>
      <c r="O97" s="40"/>
      <c r="P97" s="210">
        <f t="shared" si="1"/>
        <v>0</v>
      </c>
      <c r="Q97" s="210">
        <v>0</v>
      </c>
      <c r="R97" s="210">
        <f t="shared" si="2"/>
        <v>0</v>
      </c>
      <c r="S97" s="210">
        <v>0</v>
      </c>
      <c r="T97" s="211">
        <f t="shared" si="3"/>
        <v>0</v>
      </c>
      <c r="AR97" s="22" t="s">
        <v>628</v>
      </c>
      <c r="AT97" s="22" t="s">
        <v>132</v>
      </c>
      <c r="AU97" s="22" t="s">
        <v>81</v>
      </c>
      <c r="AY97" s="22" t="s">
        <v>129</v>
      </c>
      <c r="BE97" s="212">
        <f t="shared" si="4"/>
        <v>0</v>
      </c>
      <c r="BF97" s="212">
        <f t="shared" si="5"/>
        <v>0</v>
      </c>
      <c r="BG97" s="212">
        <f t="shared" si="6"/>
        <v>0</v>
      </c>
      <c r="BH97" s="212">
        <f t="shared" si="7"/>
        <v>0</v>
      </c>
      <c r="BI97" s="212">
        <f t="shared" si="8"/>
        <v>0</v>
      </c>
      <c r="BJ97" s="22" t="s">
        <v>79</v>
      </c>
      <c r="BK97" s="212">
        <f t="shared" si="9"/>
        <v>0</v>
      </c>
      <c r="BL97" s="22" t="s">
        <v>628</v>
      </c>
      <c r="BM97" s="22" t="s">
        <v>650</v>
      </c>
    </row>
    <row r="98" spans="2:65" s="1" customFormat="1" ht="16.5" customHeight="1">
      <c r="B98" s="39"/>
      <c r="C98" s="201" t="s">
        <v>166</v>
      </c>
      <c r="D98" s="201" t="s">
        <v>132</v>
      </c>
      <c r="E98" s="202" t="s">
        <v>651</v>
      </c>
      <c r="F98" s="203" t="s">
        <v>652</v>
      </c>
      <c r="G98" s="204" t="s">
        <v>646</v>
      </c>
      <c r="H98" s="205">
        <v>1</v>
      </c>
      <c r="I98" s="206"/>
      <c r="J98" s="207">
        <f t="shared" si="0"/>
        <v>0</v>
      </c>
      <c r="K98" s="203" t="s">
        <v>21</v>
      </c>
      <c r="L98" s="59"/>
      <c r="M98" s="208" t="s">
        <v>21</v>
      </c>
      <c r="N98" s="209" t="s">
        <v>43</v>
      </c>
      <c r="O98" s="40"/>
      <c r="P98" s="210">
        <f t="shared" si="1"/>
        <v>0</v>
      </c>
      <c r="Q98" s="210">
        <v>0</v>
      </c>
      <c r="R98" s="210">
        <f t="shared" si="2"/>
        <v>0</v>
      </c>
      <c r="S98" s="210">
        <v>0</v>
      </c>
      <c r="T98" s="211">
        <f t="shared" si="3"/>
        <v>0</v>
      </c>
      <c r="AR98" s="22" t="s">
        <v>628</v>
      </c>
      <c r="AT98" s="22" t="s">
        <v>132</v>
      </c>
      <c r="AU98" s="22" t="s">
        <v>81</v>
      </c>
      <c r="AY98" s="22" t="s">
        <v>129</v>
      </c>
      <c r="BE98" s="212">
        <f t="shared" si="4"/>
        <v>0</v>
      </c>
      <c r="BF98" s="212">
        <f t="shared" si="5"/>
        <v>0</v>
      </c>
      <c r="BG98" s="212">
        <f t="shared" si="6"/>
        <v>0</v>
      </c>
      <c r="BH98" s="212">
        <f t="shared" si="7"/>
        <v>0</v>
      </c>
      <c r="BI98" s="212">
        <f t="shared" si="8"/>
        <v>0</v>
      </c>
      <c r="BJ98" s="22" t="s">
        <v>79</v>
      </c>
      <c r="BK98" s="212">
        <f t="shared" si="9"/>
        <v>0</v>
      </c>
      <c r="BL98" s="22" t="s">
        <v>628</v>
      </c>
      <c r="BM98" s="22" t="s">
        <v>653</v>
      </c>
    </row>
    <row r="99" spans="2:65" s="1" customFormat="1" ht="16.5" customHeight="1">
      <c r="B99" s="39"/>
      <c r="C99" s="201" t="s">
        <v>175</v>
      </c>
      <c r="D99" s="201" t="s">
        <v>132</v>
      </c>
      <c r="E99" s="202" t="s">
        <v>654</v>
      </c>
      <c r="F99" s="203" t="s">
        <v>655</v>
      </c>
      <c r="G99" s="204" t="s">
        <v>646</v>
      </c>
      <c r="H99" s="205">
        <v>1</v>
      </c>
      <c r="I99" s="206"/>
      <c r="J99" s="207">
        <f t="shared" si="0"/>
        <v>0</v>
      </c>
      <c r="K99" s="203" t="s">
        <v>21</v>
      </c>
      <c r="L99" s="59"/>
      <c r="M99" s="208" t="s">
        <v>21</v>
      </c>
      <c r="N99" s="209" t="s">
        <v>43</v>
      </c>
      <c r="O99" s="40"/>
      <c r="P99" s="210">
        <f t="shared" si="1"/>
        <v>0</v>
      </c>
      <c r="Q99" s="210">
        <v>0</v>
      </c>
      <c r="R99" s="210">
        <f t="shared" si="2"/>
        <v>0</v>
      </c>
      <c r="S99" s="210">
        <v>0</v>
      </c>
      <c r="T99" s="211">
        <f t="shared" si="3"/>
        <v>0</v>
      </c>
      <c r="AR99" s="22" t="s">
        <v>628</v>
      </c>
      <c r="AT99" s="22" t="s">
        <v>132</v>
      </c>
      <c r="AU99" s="22" t="s">
        <v>81</v>
      </c>
      <c r="AY99" s="22" t="s">
        <v>129</v>
      </c>
      <c r="BE99" s="212">
        <f t="shared" si="4"/>
        <v>0</v>
      </c>
      <c r="BF99" s="212">
        <f t="shared" si="5"/>
        <v>0</v>
      </c>
      <c r="BG99" s="212">
        <f t="shared" si="6"/>
        <v>0</v>
      </c>
      <c r="BH99" s="212">
        <f t="shared" si="7"/>
        <v>0</v>
      </c>
      <c r="BI99" s="212">
        <f t="shared" si="8"/>
        <v>0</v>
      </c>
      <c r="BJ99" s="22" t="s">
        <v>79</v>
      </c>
      <c r="BK99" s="212">
        <f t="shared" si="9"/>
        <v>0</v>
      </c>
      <c r="BL99" s="22" t="s">
        <v>628</v>
      </c>
      <c r="BM99" s="22" t="s">
        <v>656</v>
      </c>
    </row>
    <row r="100" spans="2:65" s="1" customFormat="1" ht="16.5" customHeight="1">
      <c r="B100" s="39"/>
      <c r="C100" s="201" t="s">
        <v>179</v>
      </c>
      <c r="D100" s="201" t="s">
        <v>132</v>
      </c>
      <c r="E100" s="202" t="s">
        <v>657</v>
      </c>
      <c r="F100" s="203" t="s">
        <v>658</v>
      </c>
      <c r="G100" s="204" t="s">
        <v>646</v>
      </c>
      <c r="H100" s="205">
        <v>1</v>
      </c>
      <c r="I100" s="206"/>
      <c r="J100" s="207">
        <f t="shared" si="0"/>
        <v>0</v>
      </c>
      <c r="K100" s="203" t="s">
        <v>21</v>
      </c>
      <c r="L100" s="59"/>
      <c r="M100" s="208" t="s">
        <v>21</v>
      </c>
      <c r="N100" s="209" t="s">
        <v>43</v>
      </c>
      <c r="O100" s="40"/>
      <c r="P100" s="210">
        <f t="shared" si="1"/>
        <v>0</v>
      </c>
      <c r="Q100" s="210">
        <v>0</v>
      </c>
      <c r="R100" s="210">
        <f t="shared" si="2"/>
        <v>0</v>
      </c>
      <c r="S100" s="210">
        <v>0</v>
      </c>
      <c r="T100" s="211">
        <f t="shared" si="3"/>
        <v>0</v>
      </c>
      <c r="AR100" s="22" t="s">
        <v>628</v>
      </c>
      <c r="AT100" s="22" t="s">
        <v>132</v>
      </c>
      <c r="AU100" s="22" t="s">
        <v>81</v>
      </c>
      <c r="AY100" s="22" t="s">
        <v>129</v>
      </c>
      <c r="BE100" s="212">
        <f t="shared" si="4"/>
        <v>0</v>
      </c>
      <c r="BF100" s="212">
        <f t="shared" si="5"/>
        <v>0</v>
      </c>
      <c r="BG100" s="212">
        <f t="shared" si="6"/>
        <v>0</v>
      </c>
      <c r="BH100" s="212">
        <f t="shared" si="7"/>
        <v>0</v>
      </c>
      <c r="BI100" s="212">
        <f t="shared" si="8"/>
        <v>0</v>
      </c>
      <c r="BJ100" s="22" t="s">
        <v>79</v>
      </c>
      <c r="BK100" s="212">
        <f t="shared" si="9"/>
        <v>0</v>
      </c>
      <c r="BL100" s="22" t="s">
        <v>628</v>
      </c>
      <c r="BM100" s="22" t="s">
        <v>659</v>
      </c>
    </row>
    <row r="101" spans="2:65" s="1" customFormat="1" ht="16.5" customHeight="1">
      <c r="B101" s="39"/>
      <c r="C101" s="201" t="s">
        <v>184</v>
      </c>
      <c r="D101" s="201" t="s">
        <v>132</v>
      </c>
      <c r="E101" s="202" t="s">
        <v>660</v>
      </c>
      <c r="F101" s="203" t="s">
        <v>661</v>
      </c>
      <c r="G101" s="204" t="s">
        <v>646</v>
      </c>
      <c r="H101" s="205">
        <v>1</v>
      </c>
      <c r="I101" s="206"/>
      <c r="J101" s="207">
        <f t="shared" si="0"/>
        <v>0</v>
      </c>
      <c r="K101" s="203" t="s">
        <v>21</v>
      </c>
      <c r="L101" s="59"/>
      <c r="M101" s="208" t="s">
        <v>21</v>
      </c>
      <c r="N101" s="209" t="s">
        <v>43</v>
      </c>
      <c r="O101" s="40"/>
      <c r="P101" s="210">
        <f t="shared" si="1"/>
        <v>0</v>
      </c>
      <c r="Q101" s="210">
        <v>0</v>
      </c>
      <c r="R101" s="210">
        <f t="shared" si="2"/>
        <v>0</v>
      </c>
      <c r="S101" s="210">
        <v>0</v>
      </c>
      <c r="T101" s="211">
        <f t="shared" si="3"/>
        <v>0</v>
      </c>
      <c r="AR101" s="22" t="s">
        <v>628</v>
      </c>
      <c r="AT101" s="22" t="s">
        <v>132</v>
      </c>
      <c r="AU101" s="22" t="s">
        <v>81</v>
      </c>
      <c r="AY101" s="22" t="s">
        <v>129</v>
      </c>
      <c r="BE101" s="212">
        <f t="shared" si="4"/>
        <v>0</v>
      </c>
      <c r="BF101" s="212">
        <f t="shared" si="5"/>
        <v>0</v>
      </c>
      <c r="BG101" s="212">
        <f t="shared" si="6"/>
        <v>0</v>
      </c>
      <c r="BH101" s="212">
        <f t="shared" si="7"/>
        <v>0</v>
      </c>
      <c r="BI101" s="212">
        <f t="shared" si="8"/>
        <v>0</v>
      </c>
      <c r="BJ101" s="22" t="s">
        <v>79</v>
      </c>
      <c r="BK101" s="212">
        <f t="shared" si="9"/>
        <v>0</v>
      </c>
      <c r="BL101" s="22" t="s">
        <v>628</v>
      </c>
      <c r="BM101" s="22" t="s">
        <v>662</v>
      </c>
    </row>
    <row r="102" spans="2:65" s="11" customFormat="1" ht="29.85" customHeight="1">
      <c r="B102" s="185"/>
      <c r="C102" s="186"/>
      <c r="D102" s="187" t="s">
        <v>71</v>
      </c>
      <c r="E102" s="199" t="s">
        <v>663</v>
      </c>
      <c r="F102" s="199" t="s">
        <v>664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AR102" s="196" t="s">
        <v>151</v>
      </c>
      <c r="AT102" s="197" t="s">
        <v>71</v>
      </c>
      <c r="AU102" s="197" t="s">
        <v>79</v>
      </c>
      <c r="AY102" s="196" t="s">
        <v>129</v>
      </c>
      <c r="BK102" s="198">
        <f>SUM(BK103:BK104)</f>
        <v>0</v>
      </c>
    </row>
    <row r="103" spans="2:65" s="1" customFormat="1" ht="16.5" customHeight="1">
      <c r="B103" s="39"/>
      <c r="C103" s="201" t="s">
        <v>189</v>
      </c>
      <c r="D103" s="201" t="s">
        <v>132</v>
      </c>
      <c r="E103" s="202" t="s">
        <v>665</v>
      </c>
      <c r="F103" s="203" t="s">
        <v>666</v>
      </c>
      <c r="G103" s="204" t="s">
        <v>646</v>
      </c>
      <c r="H103" s="205">
        <v>1</v>
      </c>
      <c r="I103" s="206"/>
      <c r="J103" s="207">
        <f>ROUND(I103*H103,2)</f>
        <v>0</v>
      </c>
      <c r="K103" s="203" t="s">
        <v>21</v>
      </c>
      <c r="L103" s="59"/>
      <c r="M103" s="208" t="s">
        <v>21</v>
      </c>
      <c r="N103" s="209" t="s">
        <v>43</v>
      </c>
      <c r="O103" s="40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2" t="s">
        <v>628</v>
      </c>
      <c r="AT103" s="22" t="s">
        <v>132</v>
      </c>
      <c r="AU103" s="22" t="s">
        <v>81</v>
      </c>
      <c r="AY103" s="22" t="s">
        <v>129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2" t="s">
        <v>79</v>
      </c>
      <c r="BK103" s="212">
        <f>ROUND(I103*H103,2)</f>
        <v>0</v>
      </c>
      <c r="BL103" s="22" t="s">
        <v>628</v>
      </c>
      <c r="BM103" s="22" t="s">
        <v>667</v>
      </c>
    </row>
    <row r="104" spans="2:65" s="1" customFormat="1" ht="94.5">
      <c r="B104" s="39"/>
      <c r="C104" s="61"/>
      <c r="D104" s="215" t="s">
        <v>172</v>
      </c>
      <c r="E104" s="61"/>
      <c r="F104" s="235" t="s">
        <v>668</v>
      </c>
      <c r="G104" s="61"/>
      <c r="H104" s="61"/>
      <c r="I104" s="170"/>
      <c r="J104" s="61"/>
      <c r="K104" s="61"/>
      <c r="L104" s="59"/>
      <c r="M104" s="236"/>
      <c r="N104" s="40"/>
      <c r="O104" s="40"/>
      <c r="P104" s="40"/>
      <c r="Q104" s="40"/>
      <c r="R104" s="40"/>
      <c r="S104" s="40"/>
      <c r="T104" s="76"/>
      <c r="AT104" s="22" t="s">
        <v>172</v>
      </c>
      <c r="AU104" s="22" t="s">
        <v>81</v>
      </c>
    </row>
    <row r="105" spans="2:65" s="11" customFormat="1" ht="37.35" customHeight="1">
      <c r="B105" s="185"/>
      <c r="C105" s="186"/>
      <c r="D105" s="187" t="s">
        <v>71</v>
      </c>
      <c r="E105" s="188" t="s">
        <v>669</v>
      </c>
      <c r="F105" s="188" t="s">
        <v>670</v>
      </c>
      <c r="G105" s="186"/>
      <c r="H105" s="186"/>
      <c r="I105" s="189"/>
      <c r="J105" s="190">
        <f>BK105</f>
        <v>0</v>
      </c>
      <c r="K105" s="186"/>
      <c r="L105" s="191"/>
      <c r="M105" s="192"/>
      <c r="N105" s="193"/>
      <c r="O105" s="193"/>
      <c r="P105" s="194">
        <f>SUM(P106:P107)</f>
        <v>0</v>
      </c>
      <c r="Q105" s="193"/>
      <c r="R105" s="194">
        <f>SUM(R106:R107)</f>
        <v>0</v>
      </c>
      <c r="S105" s="193"/>
      <c r="T105" s="195">
        <f>SUM(T106:T107)</f>
        <v>0</v>
      </c>
      <c r="AR105" s="196" t="s">
        <v>151</v>
      </c>
      <c r="AT105" s="197" t="s">
        <v>71</v>
      </c>
      <c r="AU105" s="197" t="s">
        <v>72</v>
      </c>
      <c r="AY105" s="196" t="s">
        <v>129</v>
      </c>
      <c r="BK105" s="198">
        <f>SUM(BK106:BK107)</f>
        <v>0</v>
      </c>
    </row>
    <row r="106" spans="2:65" s="1" customFormat="1" ht="16.5" customHeight="1">
      <c r="B106" s="39"/>
      <c r="C106" s="201" t="s">
        <v>193</v>
      </c>
      <c r="D106" s="201" t="s">
        <v>132</v>
      </c>
      <c r="E106" s="202" t="s">
        <v>671</v>
      </c>
      <c r="F106" s="203" t="s">
        <v>672</v>
      </c>
      <c r="G106" s="204" t="s">
        <v>646</v>
      </c>
      <c r="H106" s="205">
        <v>1</v>
      </c>
      <c r="I106" s="206"/>
      <c r="J106" s="207">
        <f>ROUND(I106*H106,2)</f>
        <v>0</v>
      </c>
      <c r="K106" s="203" t="s">
        <v>21</v>
      </c>
      <c r="L106" s="59"/>
      <c r="M106" s="208" t="s">
        <v>21</v>
      </c>
      <c r="N106" s="209" t="s">
        <v>43</v>
      </c>
      <c r="O106" s="40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AR106" s="22" t="s">
        <v>673</v>
      </c>
      <c r="AT106" s="22" t="s">
        <v>132</v>
      </c>
      <c r="AU106" s="22" t="s">
        <v>79</v>
      </c>
      <c r="AY106" s="22" t="s">
        <v>129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2" t="s">
        <v>79</v>
      </c>
      <c r="BK106" s="212">
        <f>ROUND(I106*H106,2)</f>
        <v>0</v>
      </c>
      <c r="BL106" s="22" t="s">
        <v>673</v>
      </c>
      <c r="BM106" s="22" t="s">
        <v>674</v>
      </c>
    </row>
    <row r="107" spans="2:65" s="1" customFormat="1" ht="54">
      <c r="B107" s="39"/>
      <c r="C107" s="61"/>
      <c r="D107" s="215" t="s">
        <v>172</v>
      </c>
      <c r="E107" s="61"/>
      <c r="F107" s="235" t="s">
        <v>675</v>
      </c>
      <c r="G107" s="61"/>
      <c r="H107" s="61"/>
      <c r="I107" s="170"/>
      <c r="J107" s="61"/>
      <c r="K107" s="61"/>
      <c r="L107" s="59"/>
      <c r="M107" s="251"/>
      <c r="N107" s="248"/>
      <c r="O107" s="248"/>
      <c r="P107" s="248"/>
      <c r="Q107" s="248"/>
      <c r="R107" s="248"/>
      <c r="S107" s="248"/>
      <c r="T107" s="252"/>
      <c r="AT107" s="22" t="s">
        <v>172</v>
      </c>
      <c r="AU107" s="22" t="s">
        <v>79</v>
      </c>
    </row>
    <row r="108" spans="2:65" s="1" customFormat="1" ht="6.95" customHeight="1">
      <c r="B108" s="54"/>
      <c r="C108" s="55"/>
      <c r="D108" s="55"/>
      <c r="E108" s="55"/>
      <c r="F108" s="55"/>
      <c r="G108" s="55"/>
      <c r="H108" s="55"/>
      <c r="I108" s="146"/>
      <c r="J108" s="55"/>
      <c r="K108" s="55"/>
      <c r="L108" s="59"/>
    </row>
  </sheetData>
  <sheetProtection algorithmName="SHA-512" hashValue="snDEWoHvyXbOY6s6jik7W3mKY7VbZnbPvYWYiemoetJCvkCxZJAHRBU7RLcVRu9N/2YnbFfvJWsvZwOf28k5jA==" saltValue="uD2izgQszIwhEZEQcUI3myqThYkiB/526mmGfbskSTqfvTMMmauH9ZsC1ekUJjOs/te6ruEFZpu/eR/OiNY7Hw==" spinCount="100000" sheet="1" objects="1" scenarios="1" formatColumns="0" formatRows="0" autoFilter="0"/>
  <autoFilter ref="C86:K107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CESTNÍ SÍTĚ</vt:lpstr>
      <vt:lpstr>4 - Vedlejší náklady a os...</vt:lpstr>
      <vt:lpstr>'1 - CESTNÍ SÍTĚ'!Názvy_tisku</vt:lpstr>
      <vt:lpstr>'4 - Vedlejší náklady a os...'!Názvy_tisku</vt:lpstr>
      <vt:lpstr>'Rekapitulace stavby'!Názvy_tisku</vt:lpstr>
      <vt:lpstr>'1 - CESTNÍ SÍTĚ'!Oblast_tisku</vt:lpstr>
      <vt:lpstr>'4 - Vedlejší náklady a os...'!Oblast_tisku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Marek Ladislav</cp:lastModifiedBy>
  <dcterms:created xsi:type="dcterms:W3CDTF">2018-03-06T06:34:01Z</dcterms:created>
  <dcterms:modified xsi:type="dcterms:W3CDTF">2018-03-06T06:36:16Z</dcterms:modified>
</cp:coreProperties>
</file>